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arketa\Documents\Valná Hromada\2026\24.11.2026\"/>
    </mc:Choice>
  </mc:AlternateContent>
  <xr:revisionPtr revIDLastSave="0" documentId="8_{D3150DA8-BBEA-4BEC-9E25-A25AD89BEB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zpočet - hlavní činnost" sheetId="1" r:id="rId1"/>
    <sheet name="položky investic" sheetId="7" r:id="rId2"/>
    <sheet name="příspěvky - nové obce" sheetId="6" r:id="rId3"/>
    <sheet name="zůstaky na bank. účtech" sheetId="5" r:id="rId4"/>
    <sheet name="členské příspěvky" sheetId="3" r:id="rId5"/>
    <sheet name="investiční příspěvky" sheetId="4" r:id="rId6"/>
  </sheets>
  <calcPr calcId="191029"/>
</workbook>
</file>

<file path=xl/calcChain.xml><?xml version="1.0" encoding="utf-8"?>
<calcChain xmlns="http://schemas.openxmlformats.org/spreadsheetml/2006/main">
  <c r="D19" i="4" l="1"/>
  <c r="C19" i="4"/>
  <c r="C30" i="7"/>
  <c r="H40" i="1"/>
  <c r="H41" i="1"/>
  <c r="G63" i="1"/>
  <c r="G42" i="1"/>
  <c r="G41" i="1"/>
  <c r="G40" i="1"/>
  <c r="G55" i="1" s="1"/>
  <c r="G8" i="1"/>
  <c r="G13" i="1" s="1"/>
  <c r="C28" i="7"/>
  <c r="H52" i="1" s="1"/>
  <c r="C20" i="7"/>
  <c r="C15" i="7"/>
  <c r="H51" i="1" s="1"/>
  <c r="C6" i="7"/>
  <c r="G57" i="1" l="1"/>
  <c r="G67" i="1" s="1"/>
  <c r="G65" i="1" s="1"/>
  <c r="H44" i="1"/>
  <c r="H8" i="1" s="1"/>
  <c r="H63" i="1"/>
  <c r="H18" i="6"/>
  <c r="I6" i="6"/>
  <c r="I7" i="6"/>
  <c r="I10" i="6"/>
  <c r="I13" i="6"/>
  <c r="I15" i="6"/>
  <c r="I4" i="6"/>
  <c r="F63" i="1"/>
  <c r="E18" i="6"/>
  <c r="G17" i="6"/>
  <c r="I17" i="6" s="1"/>
  <c r="D17" i="6"/>
  <c r="G16" i="6"/>
  <c r="I16" i="6" s="1"/>
  <c r="D16" i="6"/>
  <c r="G15" i="6"/>
  <c r="D15" i="6"/>
  <c r="G14" i="6"/>
  <c r="I14" i="6" s="1"/>
  <c r="D14" i="6"/>
  <c r="G13" i="6"/>
  <c r="D13" i="6"/>
  <c r="G12" i="6"/>
  <c r="I12" i="6" s="1"/>
  <c r="D12" i="6"/>
  <c r="G11" i="6"/>
  <c r="I11" i="6" s="1"/>
  <c r="D11" i="6"/>
  <c r="G10" i="6"/>
  <c r="D10" i="6"/>
  <c r="G9" i="6"/>
  <c r="I9" i="6" s="1"/>
  <c r="D9" i="6"/>
  <c r="G8" i="6"/>
  <c r="I8" i="6" s="1"/>
  <c r="D8" i="6"/>
  <c r="G7" i="6"/>
  <c r="D7" i="6"/>
  <c r="G6" i="6"/>
  <c r="D6" i="6"/>
  <c r="G5" i="6"/>
  <c r="I5" i="6" s="1"/>
  <c r="D5" i="6"/>
  <c r="G4" i="6"/>
  <c r="D4" i="6"/>
  <c r="D7" i="5"/>
  <c r="B21" i="3"/>
  <c r="D63" i="1"/>
  <c r="I18" i="6" l="1"/>
  <c r="H5" i="1" s="1"/>
  <c r="H55" i="1"/>
  <c r="D18" i="6"/>
  <c r="G18" i="6"/>
  <c r="F55" i="1"/>
  <c r="E41" i="1"/>
  <c r="E21" i="3" l="1"/>
  <c r="H3" i="1" s="1"/>
  <c r="H13" i="1" s="1"/>
  <c r="H57" i="1" s="1"/>
  <c r="H67" i="1" s="1"/>
  <c r="H65" i="1" s="1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5" i="3"/>
  <c r="E13" i="1" l="1"/>
  <c r="F13" i="1"/>
  <c r="F57" i="1" s="1"/>
  <c r="F67" i="1" s="1"/>
  <c r="D21" i="3"/>
  <c r="E63" i="1" l="1"/>
  <c r="E55" i="1"/>
  <c r="E57" i="1" s="1"/>
  <c r="F65" i="1"/>
</calcChain>
</file>

<file path=xl/sharedStrings.xml><?xml version="1.0" encoding="utf-8"?>
<sst xmlns="http://schemas.openxmlformats.org/spreadsheetml/2006/main" count="250" uniqueCount="182">
  <si>
    <t>Pol</t>
  </si>
  <si>
    <t xml:space="preserve"> </t>
  </si>
  <si>
    <t>Příjmy</t>
  </si>
  <si>
    <t>Výdaje</t>
  </si>
  <si>
    <t>Financování</t>
  </si>
  <si>
    <t>Celkem příjmy</t>
  </si>
  <si>
    <t>Celkem výdaje</t>
  </si>
  <si>
    <t>Výsledek hlavní činosti: Příjmy - Výdaje</t>
  </si>
  <si>
    <t>Rekapitulace financování: Příjmy - Výdaje</t>
  </si>
  <si>
    <t>Kontrolní součet: Hlavní činnost + financování</t>
  </si>
  <si>
    <t>Změna stavu krátkodobých prostředků</t>
  </si>
  <si>
    <t xml:space="preserve">Schváleno Valnou hromadou Svazku dne: </t>
  </si>
  <si>
    <t>Obec</t>
  </si>
  <si>
    <t>stavba</t>
  </si>
  <si>
    <t>částka</t>
  </si>
  <si>
    <t>Babice nad Svitavou</t>
  </si>
  <si>
    <t>Blažovice</t>
  </si>
  <si>
    <t>Jiříkovice</t>
  </si>
  <si>
    <t>Kobylnice</t>
  </si>
  <si>
    <t>Kovalovice</t>
  </si>
  <si>
    <t>Ochoz u Brna</t>
  </si>
  <si>
    <t>Podolí</t>
  </si>
  <si>
    <t>Ponětovice</t>
  </si>
  <si>
    <t>Pozořice</t>
  </si>
  <si>
    <t>Prace</t>
  </si>
  <si>
    <t>Sivice</t>
  </si>
  <si>
    <t>Šlapanice</t>
  </si>
  <si>
    <t>Tvarožná</t>
  </si>
  <si>
    <t>Velatice</t>
  </si>
  <si>
    <t>Viničné Šumice</t>
  </si>
  <si>
    <t>příspěvek na 1 obyvatele</t>
  </si>
  <si>
    <t>členský příspěvek k úhradě v Kč</t>
  </si>
  <si>
    <t>Celkem</t>
  </si>
  <si>
    <t>položka 4221</t>
  </si>
  <si>
    <t xml:space="preserve">členské příspěvky </t>
  </si>
  <si>
    <t xml:space="preserve">Tvarožná </t>
  </si>
  <si>
    <t>Celkem za položku 4221</t>
  </si>
  <si>
    <t>příjmy z úroků</t>
  </si>
  <si>
    <t>paragraf</t>
  </si>
  <si>
    <t>položka</t>
  </si>
  <si>
    <t>tržby z nájemného - VAS vodovody</t>
  </si>
  <si>
    <t>tržby z nájemného - VAS kanalizace</t>
  </si>
  <si>
    <t>tržby z nájemného ostatní - Řízení letového provozu</t>
  </si>
  <si>
    <t>nákup materiálu - vodoměry a odbočení příp.</t>
  </si>
  <si>
    <t>spotřeba pohonný hmot</t>
  </si>
  <si>
    <t>spotřeba energie</t>
  </si>
  <si>
    <t>opravy a udržování - kanalizace</t>
  </si>
  <si>
    <t>opravy a udržování - auto, kopírka</t>
  </si>
  <si>
    <t>cestovné</t>
  </si>
  <si>
    <t>pohoštění</t>
  </si>
  <si>
    <t>služby telekomunikací - telefon, internet</t>
  </si>
  <si>
    <t>úroky z úvěrů</t>
  </si>
  <si>
    <t>drobný hmotný dlouhodobý majetek</t>
  </si>
  <si>
    <t>služby peněžních ústavů - bankovní poplatky, pojistné auto</t>
  </si>
  <si>
    <t>služby pošt</t>
  </si>
  <si>
    <t>školení</t>
  </si>
  <si>
    <t>programové vybavení</t>
  </si>
  <si>
    <t>platy zaměstnanců</t>
  </si>
  <si>
    <t>ostatní osobní výdaje - DPP, DPČ</t>
  </si>
  <si>
    <t>odměny členům orgánů Svazku</t>
  </si>
  <si>
    <t>povinné pojištění - úrazové</t>
  </si>
  <si>
    <t>sociální pojištění za zaměstnavatele</t>
  </si>
  <si>
    <t>zdravotní pojištění za zaměstnavatele</t>
  </si>
  <si>
    <t>nákup knih, tisků</t>
  </si>
  <si>
    <t>převody do sociálního fondu</t>
  </si>
  <si>
    <t>převody do fondu obnovy</t>
  </si>
  <si>
    <t>převody do vlastní pokladny</t>
  </si>
  <si>
    <t>převody z vlastních rozpočtových účtů - tvorba sociálního fondu a fondu obnovy, převody do pokladny</t>
  </si>
  <si>
    <t>podlimitní věcná břemena</t>
  </si>
  <si>
    <t>nákup materiálu - kancelářské potřeby, reklamní předměty, ostatní</t>
  </si>
  <si>
    <t>Popis</t>
  </si>
  <si>
    <t>Vyvěšeno na webových stránkách Svazku dne:</t>
  </si>
  <si>
    <t xml:space="preserve">Závazným ukazatelem je paragraf. </t>
  </si>
  <si>
    <t>nákup ostatních služeb - nákup stravenek, znalecké posudky, údržba PC, čerpání SF, geom. zam.</t>
  </si>
  <si>
    <t>investiční příspěvky od obcí</t>
  </si>
  <si>
    <t>opravy a udržování - vodovod</t>
  </si>
  <si>
    <t>Kousek - Zahrady</t>
  </si>
  <si>
    <t>odkup pozemků</t>
  </si>
  <si>
    <t>stroje, přístroje, zařízení</t>
  </si>
  <si>
    <t>Mokrá-Horákov</t>
  </si>
  <si>
    <t>fond obnovy</t>
  </si>
  <si>
    <t>Česká spořitelna</t>
  </si>
  <si>
    <t>budovy, haly, stavby - voda, PFO</t>
  </si>
  <si>
    <t>budovy, haly, stavby - kanalizace, PFO</t>
  </si>
  <si>
    <t>nadlimitní věcná břemena - ÚZSVM</t>
  </si>
  <si>
    <t>vod. řad. Honce - Vítovská</t>
  </si>
  <si>
    <t>Babice</t>
  </si>
  <si>
    <t>dotační účet ČNB</t>
  </si>
  <si>
    <t>Nebosády</t>
  </si>
  <si>
    <t>Za Křížkem</t>
  </si>
  <si>
    <t>zaokrouhleno do rozpočtu</t>
  </si>
  <si>
    <t>Kč</t>
  </si>
  <si>
    <t>provozní účet Kb</t>
  </si>
  <si>
    <t>konzultační, poradenské a právní služby</t>
  </si>
  <si>
    <t>příjem z podílu na zisku a dividend</t>
  </si>
  <si>
    <t>převody vlastním rozpočtovým účtům</t>
  </si>
  <si>
    <t>dopravní prostředky</t>
  </si>
  <si>
    <t>obec</t>
  </si>
  <si>
    <t>sazba členského příspěvku na obyvatele</t>
  </si>
  <si>
    <t>členský příspěvek pro rozpočet zaokr. na 100</t>
  </si>
  <si>
    <t>sazba inv. příspěvku na obyvatele</t>
  </si>
  <si>
    <t>Holasice</t>
  </si>
  <si>
    <t>Moutnice</t>
  </si>
  <si>
    <t>Nesvačilka</t>
  </si>
  <si>
    <t>Opatovice</t>
  </si>
  <si>
    <t>Otmarov</t>
  </si>
  <si>
    <t>Popovice</t>
  </si>
  <si>
    <t>Rajhrad</t>
  </si>
  <si>
    <t>Rajhradice</t>
  </si>
  <si>
    <t>Rebešovice</t>
  </si>
  <si>
    <t>Sokolnice</t>
  </si>
  <si>
    <t>Telnice</t>
  </si>
  <si>
    <t>Těšany</t>
  </si>
  <si>
    <t xml:space="preserve">Újezd </t>
  </si>
  <si>
    <t>Žatčany</t>
  </si>
  <si>
    <t>Splátky úvěru</t>
  </si>
  <si>
    <t>Vyvěšeno dne:</t>
  </si>
  <si>
    <t>Sejmuto dne:</t>
  </si>
  <si>
    <t>ostatní investiční transfery ze Státního fondu - dotace</t>
  </si>
  <si>
    <t>Spořící účet Kb</t>
  </si>
  <si>
    <t>Termínovaný účet ČNB</t>
  </si>
  <si>
    <t>Velatická</t>
  </si>
  <si>
    <t>Vinohrady</t>
  </si>
  <si>
    <t>U Rybníka, Žleb</t>
  </si>
  <si>
    <t>Stádla</t>
  </si>
  <si>
    <t>členský příspěvek pol. 4121</t>
  </si>
  <si>
    <t>pol. 4121</t>
  </si>
  <si>
    <t>VODA</t>
  </si>
  <si>
    <t>2310 / 5171</t>
  </si>
  <si>
    <t>nepředvídané opravy</t>
  </si>
  <si>
    <t>2310 / 6121</t>
  </si>
  <si>
    <t>Mokrá  u Zajíčků</t>
  </si>
  <si>
    <t>rekonstrukce - obnova</t>
  </si>
  <si>
    <t>obnova</t>
  </si>
  <si>
    <t>PD Kaprálův mlýn</t>
  </si>
  <si>
    <t>KANÁL</t>
  </si>
  <si>
    <t>2321 / 5171</t>
  </si>
  <si>
    <t>poklopy</t>
  </si>
  <si>
    <t>ČS Kovalovice - vany</t>
  </si>
  <si>
    <t>2321 / 6121</t>
  </si>
  <si>
    <t>ČS Ponětovice - lapák štěrku</t>
  </si>
  <si>
    <t>Šlapanice Komenského</t>
  </si>
  <si>
    <t>Většina položek není dána smlouvou. Vychází se z předpokládané ceny.</t>
  </si>
  <si>
    <t>Rozdělení investic na položky</t>
  </si>
  <si>
    <t>Počet obyvatel je brán vždy k 1.1. dle vyhlášky MF o procentním podílů jednotlivých obcí na částech celostátního hrubého výnosu daně z přidané hodnoty a daní z příjmů</t>
  </si>
  <si>
    <t>členský příspěvek zaokr. pro rozpočet 2026 (pol. 4121)</t>
  </si>
  <si>
    <t>splaš. kan. Pod školou, dešt. kan. Ulička</t>
  </si>
  <si>
    <t>investiční příspěvek dle počtu obyvatel pol. 4221</t>
  </si>
  <si>
    <t>investiční příspěvek celkem (pol. 4221)</t>
  </si>
  <si>
    <t>investiční příspěvek dle individuálních smluv</t>
  </si>
  <si>
    <t>nájemné za kanc. prostory</t>
  </si>
  <si>
    <t>propoj přivaděče Sokolnice - Újezd</t>
  </si>
  <si>
    <t>celkem</t>
  </si>
  <si>
    <t>Sivice - Štegle</t>
  </si>
  <si>
    <t>inv. přísp.</t>
  </si>
  <si>
    <t>účet nových obcí</t>
  </si>
  <si>
    <t>příjem z prodeje drobného majetku (odprodej použitých vodoměrů)</t>
  </si>
  <si>
    <t>předpokládaná skutečnost 2026</t>
  </si>
  <si>
    <t>počet obyvatel k 1.1.2026</t>
  </si>
  <si>
    <t>Předpis členských a investičních příspěvků na rok 2027</t>
  </si>
  <si>
    <t>Členské příspěvky na rok 2027</t>
  </si>
  <si>
    <t>předpokl. skutečnost 2026</t>
  </si>
  <si>
    <t>částečná obnova</t>
  </si>
  <si>
    <t>Holasice - ČS Armády</t>
  </si>
  <si>
    <t>Rajhrad - Husova</t>
  </si>
  <si>
    <t>PD Odkanalizování Rajhradska a Újezdska</t>
  </si>
  <si>
    <t xml:space="preserve">Šlapanice - Komenského </t>
  </si>
  <si>
    <t xml:space="preserve">Šlapanice - Hřbitovní </t>
  </si>
  <si>
    <t xml:space="preserve">Babice - U parčíku </t>
  </si>
  <si>
    <t>Rajhrad - Masarykova</t>
  </si>
  <si>
    <t>oprava</t>
  </si>
  <si>
    <t>Celkem obnova</t>
  </si>
  <si>
    <t>Investiční příspěvky na rok 2027</t>
  </si>
  <si>
    <t>Nádražní - prodl. vodovodu</t>
  </si>
  <si>
    <t>přeložka vodovodu + chodník</t>
  </si>
  <si>
    <t>Zahrádky</t>
  </si>
  <si>
    <t>Na Šulcáku</t>
  </si>
  <si>
    <t>Za Kovárnou</t>
  </si>
  <si>
    <t>Ul. Václavská</t>
  </si>
  <si>
    <t>vkladový (termínovaný) účet ČS</t>
  </si>
  <si>
    <t>Zůstatky na účtech k 30.9.2026</t>
  </si>
  <si>
    <t>platba daní a poplatků - daň z příjmů, sráž. daň, DPH, dálniční známky, daň z nemovitostí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</si>
</sst>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24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theme="3" tint="0.39994506668294322"/>
      </top>
      <bottom style="double">
        <color theme="3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1" fillId="0" borderId="0" applyFont="0" applyFill="0" applyBorder="0" applyAlignment="0" applyProtection="0"/>
  </cellStyleXfs>
  <cellXfs count="195">
    <xf numFmtId="0" fontId="0" fillId="0" borderId="0" xfId="0"/>
    <xf numFmtId="0" fontId="6" fillId="0" borderId="0" xfId="2" applyFont="1"/>
    <xf numFmtId="0" fontId="5" fillId="0" borderId="0" xfId="2" applyFont="1"/>
    <xf numFmtId="0" fontId="6" fillId="0" borderId="0" xfId="2" applyFont="1" applyAlignment="1" applyProtection="1">
      <alignment horizontal="center"/>
      <protection locked="0"/>
    </xf>
    <xf numFmtId="0" fontId="6" fillId="0" borderId="0" xfId="2" applyFont="1" applyAlignment="1">
      <alignment horizontal="left"/>
    </xf>
    <xf numFmtId="0" fontId="2" fillId="0" borderId="0" xfId="0" applyFont="1"/>
    <xf numFmtId="3" fontId="2" fillId="0" borderId="1" xfId="0" applyNumberFormat="1" applyFont="1" applyBorder="1"/>
    <xf numFmtId="0" fontId="3" fillId="0" borderId="0" xfId="2"/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2" xfId="0" applyFont="1" applyBorder="1"/>
    <xf numFmtId="0" fontId="9" fillId="0" borderId="3" xfId="0" applyFont="1" applyBorder="1"/>
    <xf numFmtId="165" fontId="9" fillId="0" borderId="3" xfId="0" applyNumberFormat="1" applyFont="1" applyBorder="1"/>
    <xf numFmtId="0" fontId="9" fillId="0" borderId="7" xfId="0" applyFont="1" applyBorder="1"/>
    <xf numFmtId="0" fontId="10" fillId="3" borderId="4" xfId="0" applyFont="1" applyFill="1" applyBorder="1"/>
    <xf numFmtId="0" fontId="10" fillId="3" borderId="5" xfId="0" applyFont="1" applyFill="1" applyBorder="1" applyAlignment="1">
      <alignment wrapText="1"/>
    </xf>
    <xf numFmtId="0" fontId="10" fillId="3" borderId="5" xfId="0" applyFont="1" applyFill="1" applyBorder="1"/>
    <xf numFmtId="165" fontId="10" fillId="3" borderId="5" xfId="0" applyNumberFormat="1" applyFont="1" applyFill="1" applyBorder="1"/>
    <xf numFmtId="0" fontId="11" fillId="0" borderId="0" xfId="0" applyFont="1"/>
    <xf numFmtId="164" fontId="11" fillId="0" borderId="0" xfId="9" applyFont="1"/>
    <xf numFmtId="0" fontId="12" fillId="0" borderId="2" xfId="0" applyFont="1" applyBorder="1"/>
    <xf numFmtId="0" fontId="6" fillId="0" borderId="2" xfId="2" applyFont="1" applyBorder="1" applyAlignment="1">
      <alignment horizontal="center"/>
    </xf>
    <xf numFmtId="3" fontId="6" fillId="0" borderId="2" xfId="2" applyNumberFormat="1" applyFont="1" applyBorder="1" applyAlignment="1">
      <alignment horizontal="right"/>
    </xf>
    <xf numFmtId="0" fontId="6" fillId="0" borderId="2" xfId="2" applyFont="1" applyBorder="1" applyAlignment="1" applyProtection="1">
      <alignment horizontal="center"/>
      <protection locked="0"/>
    </xf>
    <xf numFmtId="0" fontId="6" fillId="0" borderId="2" xfId="2" applyFont="1" applyBorder="1" applyAlignment="1">
      <alignment horizontal="left"/>
    </xf>
    <xf numFmtId="1" fontId="6" fillId="0" borderId="2" xfId="2" applyNumberFormat="1" applyFont="1" applyBorder="1" applyAlignment="1" applyProtection="1">
      <alignment horizontal="center"/>
      <protection locked="0"/>
    </xf>
    <xf numFmtId="3" fontId="6" fillId="0" borderId="2" xfId="1" applyNumberFormat="1" applyFont="1" applyBorder="1" applyAlignment="1">
      <alignment horizontal="right" vertical="center" wrapText="1"/>
    </xf>
    <xf numFmtId="3" fontId="6" fillId="0" borderId="2" xfId="1" applyNumberFormat="1" applyFont="1" applyBorder="1" applyAlignment="1">
      <alignment vertical="center"/>
    </xf>
    <xf numFmtId="3" fontId="0" fillId="0" borderId="2" xfId="0" applyNumberFormat="1" applyBorder="1"/>
    <xf numFmtId="0" fontId="16" fillId="0" borderId="0" xfId="2" applyFont="1"/>
    <xf numFmtId="0" fontId="13" fillId="4" borderId="4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2" fillId="0" borderId="7" xfId="0" applyFont="1" applyBorder="1"/>
    <xf numFmtId="0" fontId="13" fillId="4" borderId="4" xfId="0" applyFont="1" applyFill="1" applyBorder="1"/>
    <xf numFmtId="0" fontId="12" fillId="0" borderId="0" xfId="0" applyFont="1"/>
    <xf numFmtId="3" fontId="6" fillId="0" borderId="2" xfId="0" applyNumberFormat="1" applyFont="1" applyBorder="1"/>
    <xf numFmtId="0" fontId="11" fillId="0" borderId="0" xfId="0" applyFont="1" applyAlignment="1">
      <alignment wrapText="1"/>
    </xf>
    <xf numFmtId="164" fontId="17" fillId="0" borderId="0" xfId="9" applyFont="1"/>
    <xf numFmtId="3" fontId="6" fillId="5" borderId="2" xfId="2" applyNumberFormat="1" applyFont="1" applyFill="1" applyBorder="1" applyAlignment="1">
      <alignment horizontal="right"/>
    </xf>
    <xf numFmtId="0" fontId="13" fillId="4" borderId="12" xfId="0" applyFont="1" applyFill="1" applyBorder="1" applyAlignment="1">
      <alignment horizontal="center"/>
    </xf>
    <xf numFmtId="0" fontId="13" fillId="4" borderId="12" xfId="0" applyFont="1" applyFill="1" applyBorder="1"/>
    <xf numFmtId="164" fontId="13" fillId="4" borderId="14" xfId="9" applyFont="1" applyFill="1" applyBorder="1"/>
    <xf numFmtId="164" fontId="12" fillId="0" borderId="0" xfId="9" applyFont="1" applyAlignment="1">
      <alignment horizontal="right"/>
    </xf>
    <xf numFmtId="164" fontId="8" fillId="0" borderId="0" xfId="9" applyFont="1" applyAlignment="1">
      <alignment horizontal="right"/>
    </xf>
    <xf numFmtId="0" fontId="13" fillId="0" borderId="0" xfId="0" applyFont="1"/>
    <xf numFmtId="164" fontId="13" fillId="0" borderId="0" xfId="9" applyFont="1" applyAlignment="1">
      <alignment horizontal="right"/>
    </xf>
    <xf numFmtId="164" fontId="8" fillId="0" borderId="0" xfId="9" applyFont="1"/>
    <xf numFmtId="164" fontId="12" fillId="0" borderId="0" xfId="9" applyFont="1" applyAlignment="1">
      <alignment horizontal="center"/>
    </xf>
    <xf numFmtId="164" fontId="18" fillId="0" borderId="0" xfId="9" applyFont="1" applyAlignment="1">
      <alignment horizontal="right"/>
    </xf>
    <xf numFmtId="164" fontId="12" fillId="0" borderId="0" xfId="0" applyNumberFormat="1" applyFont="1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165" fontId="0" fillId="0" borderId="3" xfId="0" applyNumberFormat="1" applyBorder="1"/>
    <xf numFmtId="0" fontId="0" fillId="0" borderId="20" xfId="0" applyBorder="1"/>
    <xf numFmtId="0" fontId="0" fillId="0" borderId="11" xfId="0" applyBorder="1"/>
    <xf numFmtId="165" fontId="0" fillId="0" borderId="2" xfId="0" applyNumberFormat="1" applyBorder="1"/>
    <xf numFmtId="0" fontId="0" fillId="0" borderId="21" xfId="0" applyBorder="1"/>
    <xf numFmtId="0" fontId="0" fillId="0" borderId="22" xfId="0" applyBorder="1"/>
    <xf numFmtId="165" fontId="0" fillId="0" borderId="7" xfId="0" applyNumberFormat="1" applyBorder="1"/>
    <xf numFmtId="0" fontId="19" fillId="0" borderId="15" xfId="0" applyFont="1" applyBorder="1"/>
    <xf numFmtId="0" fontId="19" fillId="0" borderId="16" xfId="0" applyFont="1" applyBorder="1"/>
    <xf numFmtId="0" fontId="19" fillId="0" borderId="5" xfId="0" applyFont="1" applyBorder="1"/>
    <xf numFmtId="165" fontId="19" fillId="0" borderId="5" xfId="0" applyNumberFormat="1" applyFont="1" applyBorder="1"/>
    <xf numFmtId="164" fontId="0" fillId="0" borderId="0" xfId="9" applyFont="1"/>
    <xf numFmtId="164" fontId="2" fillId="0" borderId="1" xfId="9" applyFont="1" applyBorder="1"/>
    <xf numFmtId="0" fontId="0" fillId="0" borderId="0" xfId="0" applyAlignment="1">
      <alignment horizontal="right"/>
    </xf>
    <xf numFmtId="0" fontId="0" fillId="6" borderId="0" xfId="0" applyFill="1"/>
    <xf numFmtId="164" fontId="0" fillId="6" borderId="0" xfId="9" applyFont="1" applyFill="1"/>
    <xf numFmtId="0" fontId="2" fillId="2" borderId="23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6" fillId="0" borderId="7" xfId="2" applyFont="1" applyBorder="1" applyAlignment="1" applyProtection="1">
      <alignment horizontal="center"/>
      <protection locked="0"/>
    </xf>
    <xf numFmtId="0" fontId="6" fillId="0" borderId="7" xfId="2" applyFont="1" applyBorder="1" applyAlignment="1">
      <alignment horizontal="left"/>
    </xf>
    <xf numFmtId="3" fontId="6" fillId="0" borderId="7" xfId="2" applyNumberFormat="1" applyFont="1" applyBorder="1" applyAlignment="1">
      <alignment horizontal="right"/>
    </xf>
    <xf numFmtId="0" fontId="0" fillId="0" borderId="4" xfId="0" applyBorder="1"/>
    <xf numFmtId="0" fontId="6" fillId="0" borderId="5" xfId="2" applyFont="1" applyBorder="1" applyAlignment="1">
      <alignment horizontal="left"/>
    </xf>
    <xf numFmtId="3" fontId="2" fillId="4" borderId="5" xfId="0" applyNumberFormat="1" applyFont="1" applyFill="1" applyBorder="1"/>
    <xf numFmtId="164" fontId="2" fillId="2" borderId="6" xfId="9" applyFont="1" applyFill="1" applyBorder="1"/>
    <xf numFmtId="0" fontId="0" fillId="0" borderId="24" xfId="0" applyBorder="1"/>
    <xf numFmtId="0" fontId="6" fillId="0" borderId="3" xfId="2" applyFont="1" applyBorder="1" applyAlignment="1">
      <alignment horizontal="center"/>
    </xf>
    <xf numFmtId="3" fontId="6" fillId="0" borderId="3" xfId="2" applyNumberFormat="1" applyFont="1" applyBorder="1" applyAlignment="1">
      <alignment horizontal="right"/>
    </xf>
    <xf numFmtId="1" fontId="6" fillId="0" borderId="3" xfId="2" applyNumberFormat="1" applyFont="1" applyBorder="1" applyAlignment="1" applyProtection="1">
      <alignment horizontal="center"/>
      <protection locked="0"/>
    </xf>
    <xf numFmtId="3" fontId="6" fillId="0" borderId="3" xfId="1" applyNumberFormat="1" applyFont="1" applyBorder="1" applyAlignment="1">
      <alignment horizontal="right" vertical="center" wrapText="1"/>
    </xf>
    <xf numFmtId="1" fontId="6" fillId="0" borderId="7" xfId="2" applyNumberFormat="1" applyFont="1" applyBorder="1" applyAlignment="1" applyProtection="1">
      <alignment horizontal="center"/>
      <protection locked="0"/>
    </xf>
    <xf numFmtId="3" fontId="6" fillId="0" borderId="7" xfId="0" applyNumberFormat="1" applyFont="1" applyBorder="1"/>
    <xf numFmtId="0" fontId="0" fillId="0" borderId="5" xfId="0" applyBorder="1"/>
    <xf numFmtId="0" fontId="6" fillId="0" borderId="8" xfId="2" applyFont="1" applyBorder="1"/>
    <xf numFmtId="0" fontId="6" fillId="0" borderId="9" xfId="2" applyFont="1" applyBorder="1"/>
    <xf numFmtId="0" fontId="6" fillId="0" borderId="7" xfId="2" applyFont="1" applyBorder="1"/>
    <xf numFmtId="0" fontId="6" fillId="0" borderId="7" xfId="2" applyFont="1" applyBorder="1" applyAlignment="1">
      <alignment horizontal="center"/>
    </xf>
    <xf numFmtId="3" fontId="0" fillId="0" borderId="7" xfId="0" applyNumberFormat="1" applyBorder="1"/>
    <xf numFmtId="3" fontId="0" fillId="0" borderId="5" xfId="0" applyNumberFormat="1" applyBorder="1"/>
    <xf numFmtId="3" fontId="2" fillId="0" borderId="5" xfId="0" applyNumberFormat="1" applyFont="1" applyBorder="1"/>
    <xf numFmtId="164" fontId="2" fillId="0" borderId="6" xfId="9" applyFont="1" applyBorder="1"/>
    <xf numFmtId="0" fontId="2" fillId="6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5" fillId="2" borderId="5" xfId="2" applyFont="1" applyFill="1" applyBorder="1" applyAlignment="1" applyProtection="1">
      <alignment horizontal="center" vertical="center" wrapText="1"/>
      <protection locked="0"/>
    </xf>
    <xf numFmtId="0" fontId="5" fillId="2" borderId="5" xfId="2" applyFont="1" applyFill="1" applyBorder="1" applyAlignment="1">
      <alignment horizontal="center" vertical="center" wrapText="1"/>
    </xf>
    <xf numFmtId="0" fontId="2" fillId="2" borderId="6" xfId="9" applyNumberFormat="1" applyFont="1" applyFill="1" applyBorder="1" applyAlignment="1">
      <alignment horizontal="center"/>
    </xf>
    <xf numFmtId="0" fontId="12" fillId="5" borderId="3" xfId="0" applyFont="1" applyFill="1" applyBorder="1" applyAlignment="1">
      <alignment horizontal="left" wrapText="1"/>
    </xf>
    <xf numFmtId="0" fontId="22" fillId="0" borderId="0" xfId="0" applyFont="1"/>
    <xf numFmtId="3" fontId="22" fillId="0" borderId="0" xfId="0" applyNumberFormat="1" applyFont="1"/>
    <xf numFmtId="0" fontId="21" fillId="0" borderId="0" xfId="0" applyFont="1"/>
    <xf numFmtId="0" fontId="19" fillId="0" borderId="12" xfId="0" applyFont="1" applyBorder="1" applyAlignment="1">
      <alignment horizontal="center" vertical="center" wrapText="1"/>
    </xf>
    <xf numFmtId="165" fontId="0" fillId="0" borderId="25" xfId="0" applyNumberFormat="1" applyBorder="1"/>
    <xf numFmtId="165" fontId="0" fillId="0" borderId="10" xfId="0" applyNumberFormat="1" applyBorder="1"/>
    <xf numFmtId="165" fontId="0" fillId="0" borderId="13" xfId="0" applyNumberFormat="1" applyBorder="1"/>
    <xf numFmtId="0" fontId="19" fillId="0" borderId="12" xfId="0" applyFont="1" applyBorder="1"/>
    <xf numFmtId="165" fontId="19" fillId="0" borderId="14" xfId="0" applyNumberFormat="1" applyFont="1" applyBorder="1"/>
    <xf numFmtId="0" fontId="19" fillId="0" borderId="14" xfId="0" applyFont="1" applyBorder="1" applyAlignment="1">
      <alignment horizontal="center" vertical="center" wrapText="1"/>
    </xf>
    <xf numFmtId="0" fontId="0" fillId="0" borderId="25" xfId="0" applyBorder="1"/>
    <xf numFmtId="0" fontId="0" fillId="0" borderId="10" xfId="0" applyBorder="1"/>
    <xf numFmtId="0" fontId="0" fillId="0" borderId="13" xfId="0" applyBorder="1"/>
    <xf numFmtId="0" fontId="19" fillId="6" borderId="5" xfId="0" applyFont="1" applyFill="1" applyBorder="1" applyAlignment="1">
      <alignment horizontal="center" vertical="center" wrapText="1"/>
    </xf>
    <xf numFmtId="165" fontId="0" fillId="6" borderId="3" xfId="0" applyNumberFormat="1" applyFill="1" applyBorder="1"/>
    <xf numFmtId="165" fontId="0" fillId="6" borderId="2" xfId="0" applyNumberFormat="1" applyFill="1" applyBorder="1"/>
    <xf numFmtId="165" fontId="0" fillId="6" borderId="7" xfId="0" applyNumberFormat="1" applyFill="1" applyBorder="1"/>
    <xf numFmtId="165" fontId="19" fillId="6" borderId="5" xfId="0" applyNumberFormat="1" applyFont="1" applyFill="1" applyBorder="1"/>
    <xf numFmtId="0" fontId="19" fillId="6" borderId="15" xfId="0" applyFont="1" applyFill="1" applyBorder="1" applyAlignment="1">
      <alignment horizontal="center" vertical="center" wrapText="1"/>
    </xf>
    <xf numFmtId="165" fontId="0" fillId="6" borderId="19" xfId="0" applyNumberFormat="1" applyFill="1" applyBorder="1"/>
    <xf numFmtId="165" fontId="19" fillId="6" borderId="15" xfId="0" applyNumberFormat="1" applyFont="1" applyFill="1" applyBorder="1"/>
    <xf numFmtId="3" fontId="21" fillId="0" borderId="0" xfId="0" applyNumberFormat="1" applyFont="1"/>
    <xf numFmtId="3" fontId="22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22" fillId="0" borderId="0" xfId="9" applyNumberFormat="1" applyFont="1" applyAlignment="1">
      <alignment horizontal="right" indent="1"/>
    </xf>
    <xf numFmtId="0" fontId="2" fillId="2" borderId="12" xfId="0" applyFont="1" applyFill="1" applyBorder="1" applyAlignment="1">
      <alignment horizontal="center"/>
    </xf>
    <xf numFmtId="164" fontId="6" fillId="0" borderId="25" xfId="9" applyFont="1" applyBorder="1" applyAlignment="1">
      <alignment horizontal="right"/>
    </xf>
    <xf numFmtId="164" fontId="0" fillId="0" borderId="10" xfId="9" applyFont="1" applyBorder="1"/>
    <xf numFmtId="164" fontId="6" fillId="0" borderId="10" xfId="9" applyFont="1" applyFill="1" applyBorder="1" applyAlignment="1">
      <alignment horizontal="right"/>
    </xf>
    <xf numFmtId="164" fontId="6" fillId="0" borderId="10" xfId="9" applyFont="1" applyBorder="1" applyAlignment="1">
      <alignment horizontal="right"/>
    </xf>
    <xf numFmtId="164" fontId="0" fillId="0" borderId="13" xfId="9" applyFont="1" applyBorder="1"/>
    <xf numFmtId="164" fontId="0" fillId="0" borderId="2" xfId="9" applyFont="1" applyBorder="1"/>
    <xf numFmtId="164" fontId="6" fillId="0" borderId="2" xfId="9" applyFont="1" applyBorder="1" applyAlignment="1">
      <alignment horizontal="right"/>
    </xf>
    <xf numFmtId="164" fontId="0" fillId="0" borderId="7" xfId="9" applyFont="1" applyBorder="1"/>
    <xf numFmtId="164" fontId="2" fillId="2" borderId="15" xfId="9" applyFont="1" applyFill="1" applyBorder="1"/>
    <xf numFmtId="164" fontId="0" fillId="0" borderId="3" xfId="9" applyFont="1" applyBorder="1"/>
    <xf numFmtId="0" fontId="2" fillId="7" borderId="15" xfId="0" applyFont="1" applyFill="1" applyBorder="1" applyAlignment="1">
      <alignment horizontal="center"/>
    </xf>
    <xf numFmtId="164" fontId="0" fillId="0" borderId="25" xfId="9" applyFont="1" applyBorder="1"/>
    <xf numFmtId="164" fontId="6" fillId="0" borderId="10" xfId="9" applyFont="1" applyBorder="1" applyAlignment="1">
      <alignment vertical="center"/>
    </xf>
    <xf numFmtId="164" fontId="2" fillId="0" borderId="26" xfId="9" applyFont="1" applyBorder="1"/>
    <xf numFmtId="0" fontId="6" fillId="0" borderId="3" xfId="2" applyFont="1" applyBorder="1"/>
    <xf numFmtId="3" fontId="0" fillId="0" borderId="3" xfId="0" applyNumberFormat="1" applyBorder="1"/>
    <xf numFmtId="0" fontId="0" fillId="0" borderId="3" xfId="0" applyBorder="1"/>
    <xf numFmtId="0" fontId="5" fillId="2" borderId="14" xfId="2" applyFont="1" applyFill="1" applyBorder="1" applyAlignment="1" applyProtection="1">
      <alignment horizontal="center" vertical="center" wrapText="1"/>
      <protection locked="0"/>
    </xf>
    <xf numFmtId="0" fontId="5" fillId="2" borderId="27" xfId="2" applyFont="1" applyFill="1" applyBorder="1" applyAlignment="1">
      <alignment horizontal="center" vertical="center" wrapText="1"/>
    </xf>
    <xf numFmtId="0" fontId="2" fillId="2" borderId="28" xfId="9" applyNumberFormat="1" applyFont="1" applyFill="1" applyBorder="1" applyAlignment="1">
      <alignment horizontal="center"/>
    </xf>
    <xf numFmtId="164" fontId="6" fillId="0" borderId="10" xfId="9" applyFont="1" applyBorder="1" applyAlignment="1">
      <alignment horizontal="left" vertical="center" wrapText="1"/>
    </xf>
    <xf numFmtId="0" fontId="2" fillId="7" borderId="2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28" xfId="9" applyNumberFormat="1" applyFont="1" applyFill="1" applyBorder="1" applyAlignment="1">
      <alignment horizontal="center" wrapText="1"/>
    </xf>
    <xf numFmtId="164" fontId="2" fillId="0" borderId="6" xfId="9" applyFont="1" applyBorder="1" applyAlignment="1">
      <alignment wrapText="1"/>
    </xf>
    <xf numFmtId="0" fontId="22" fillId="0" borderId="0" xfId="0" applyFont="1" applyAlignment="1">
      <alignment wrapText="1"/>
    </xf>
    <xf numFmtId="3" fontId="0" fillId="0" borderId="0" xfId="0" applyNumberFormat="1"/>
    <xf numFmtId="0" fontId="10" fillId="6" borderId="6" xfId="0" applyFont="1" applyFill="1" applyBorder="1" applyAlignment="1">
      <alignment wrapText="1"/>
    </xf>
    <xf numFmtId="165" fontId="9" fillId="6" borderId="3" xfId="0" applyNumberFormat="1" applyFont="1" applyFill="1" applyBorder="1"/>
    <xf numFmtId="165" fontId="9" fillId="6" borderId="2" xfId="0" applyNumberFormat="1" applyFont="1" applyFill="1" applyBorder="1"/>
    <xf numFmtId="165" fontId="9" fillId="6" borderId="7" xfId="0" applyNumberFormat="1" applyFont="1" applyFill="1" applyBorder="1"/>
    <xf numFmtId="165" fontId="10" fillId="6" borderId="6" xfId="0" applyNumberFormat="1" applyFont="1" applyFill="1" applyBorder="1"/>
    <xf numFmtId="164" fontId="13" fillId="6" borderId="6" xfId="9" applyFont="1" applyFill="1" applyBorder="1" applyAlignment="1">
      <alignment horizontal="center" wrapText="1"/>
    </xf>
    <xf numFmtId="164" fontId="12" fillId="6" borderId="3" xfId="9" applyFont="1" applyFill="1" applyBorder="1"/>
    <xf numFmtId="164" fontId="12" fillId="6" borderId="2" xfId="9" applyFont="1" applyFill="1" applyBorder="1"/>
    <xf numFmtId="164" fontId="12" fillId="6" borderId="7" xfId="9" applyFont="1" applyFill="1" applyBorder="1"/>
    <xf numFmtId="164" fontId="13" fillId="6" borderId="6" xfId="9" applyFont="1" applyFill="1" applyBorder="1"/>
    <xf numFmtId="0" fontId="22" fillId="8" borderId="0" xfId="0" applyFont="1" applyFill="1"/>
    <xf numFmtId="0" fontId="23" fillId="0" borderId="0" xfId="0" applyFont="1"/>
    <xf numFmtId="0" fontId="12" fillId="5" borderId="2" xfId="0" applyFont="1" applyFill="1" applyBorder="1" applyAlignment="1">
      <alignment horizontal="left" wrapText="1"/>
    </xf>
    <xf numFmtId="164" fontId="12" fillId="5" borderId="2" xfId="9" applyFont="1" applyFill="1" applyBorder="1" applyAlignment="1">
      <alignment horizontal="center"/>
    </xf>
    <xf numFmtId="164" fontId="12" fillId="0" borderId="2" xfId="9" applyFont="1" applyBorder="1"/>
    <xf numFmtId="164" fontId="12" fillId="0" borderId="2" xfId="9" applyFont="1" applyBorder="1" applyAlignment="1">
      <alignment horizontal="center"/>
    </xf>
    <xf numFmtId="164" fontId="12" fillId="0" borderId="7" xfId="9" applyFont="1" applyBorder="1"/>
    <xf numFmtId="164" fontId="12" fillId="5" borderId="3" xfId="9" applyFont="1" applyFill="1" applyBorder="1" applyAlignment="1">
      <alignment horizontal="center"/>
    </xf>
    <xf numFmtId="0" fontId="13" fillId="5" borderId="3" xfId="0" applyFont="1" applyFill="1" applyBorder="1" applyAlignment="1">
      <alignment horizontal="left"/>
    </xf>
    <xf numFmtId="0" fontId="13" fillId="5" borderId="2" xfId="0" applyFont="1" applyFill="1" applyBorder="1" applyAlignment="1">
      <alignment horizontal="left"/>
    </xf>
    <xf numFmtId="0" fontId="13" fillId="0" borderId="2" xfId="0" applyFont="1" applyBorder="1"/>
    <xf numFmtId="0" fontId="13" fillId="0" borderId="7" xfId="0" applyFont="1" applyBorder="1"/>
    <xf numFmtId="0" fontId="6" fillId="0" borderId="10" xfId="2" applyFont="1" applyBorder="1" applyAlignment="1">
      <alignment horizontal="left" wrapText="1"/>
    </xf>
    <xf numFmtId="0" fontId="6" fillId="0" borderId="11" xfId="2" applyFont="1" applyBorder="1" applyAlignment="1">
      <alignment horizontal="left" wrapText="1"/>
    </xf>
    <xf numFmtId="0" fontId="6" fillId="0" borderId="2" xfId="2" applyFont="1" applyBorder="1" applyAlignment="1">
      <alignment horizontal="left"/>
    </xf>
    <xf numFmtId="0" fontId="15" fillId="6" borderId="0" xfId="0" applyFont="1" applyFill="1" applyAlignment="1">
      <alignment horizontal="left"/>
    </xf>
    <xf numFmtId="0" fontId="14" fillId="6" borderId="0" xfId="2" applyFont="1" applyFill="1" applyAlignment="1" applyProtection="1">
      <alignment horizontal="left"/>
      <protection locked="0"/>
    </xf>
    <xf numFmtId="3" fontId="6" fillId="0" borderId="0" xfId="2" applyNumberFormat="1" applyFont="1" applyAlignment="1">
      <alignment horizontal="center"/>
    </xf>
    <xf numFmtId="0" fontId="5" fillId="2" borderId="5" xfId="2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left"/>
    </xf>
    <xf numFmtId="0" fontId="6" fillId="0" borderId="2" xfId="2" applyFont="1" applyBorder="1" applyAlignment="1">
      <alignment horizontal="left" wrapText="1"/>
    </xf>
    <xf numFmtId="0" fontId="6" fillId="0" borderId="7" xfId="2" applyFont="1" applyBorder="1" applyAlignment="1">
      <alignment horizontal="left"/>
    </xf>
    <xf numFmtId="0" fontId="5" fillId="4" borderId="5" xfId="2" applyFont="1" applyFill="1" applyBorder="1" applyAlignment="1" applyProtection="1">
      <alignment horizontal="center"/>
      <protection locked="0"/>
    </xf>
    <xf numFmtId="0" fontId="5" fillId="4" borderId="5" xfId="2" applyFont="1" applyFill="1" applyBorder="1" applyAlignment="1">
      <alignment horizontal="center"/>
    </xf>
    <xf numFmtId="0" fontId="2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</cellXfs>
  <cellStyles count="10">
    <cellStyle name="Čárka" xfId="9" builtinId="3"/>
    <cellStyle name="Normal 2" xfId="1" xr:uid="{00000000-0005-0000-0000-000001000000}"/>
    <cellStyle name="Normální" xfId="0" builtinId="0"/>
    <cellStyle name="normální 2" xfId="2" xr:uid="{00000000-0005-0000-0000-000003000000}"/>
    <cellStyle name="Normální 3" xfId="3" xr:uid="{00000000-0005-0000-0000-000004000000}"/>
    <cellStyle name="Normální 4" xfId="4" xr:uid="{00000000-0005-0000-0000-000005000000}"/>
    <cellStyle name="Normální 5" xfId="5" xr:uid="{00000000-0005-0000-0000-000006000000}"/>
    <cellStyle name="Normální 6" xfId="6" xr:uid="{00000000-0005-0000-0000-000007000000}"/>
    <cellStyle name="Normální 7" xfId="7" xr:uid="{00000000-0005-0000-0000-000008000000}"/>
    <cellStyle name="Normální 8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view="pageLayout" topLeftCell="A34" zoomScale="120" zoomScaleNormal="100" zoomScalePageLayoutView="120" workbookViewId="0">
      <selection activeCell="C34" sqref="C34:D34"/>
    </sheetView>
  </sheetViews>
  <sheetFormatPr defaultColWidth="9.33203125" defaultRowHeight="11.25" x14ac:dyDescent="0.2"/>
  <cols>
    <col min="1" max="1" width="12.33203125" customWidth="1"/>
    <col min="2" max="2" width="16.83203125" customWidth="1"/>
    <col min="3" max="3" width="13.33203125" customWidth="1"/>
    <col min="4" max="4" width="56.6640625" customWidth="1"/>
    <col min="5" max="5" width="12.5" customWidth="1"/>
    <col min="6" max="6" width="17.33203125" customWidth="1"/>
    <col min="7" max="7" width="18" customWidth="1"/>
    <col min="8" max="8" width="19.1640625" customWidth="1"/>
  </cols>
  <sheetData>
    <row r="1" spans="1:8" ht="12.75" thickBot="1" x14ac:dyDescent="0.25">
      <c r="A1" s="183" t="s">
        <v>2</v>
      </c>
      <c r="B1" s="183"/>
      <c r="C1" s="183"/>
      <c r="D1" s="183"/>
      <c r="E1" s="183"/>
      <c r="F1" s="71"/>
      <c r="G1" s="71"/>
      <c r="H1" s="71"/>
    </row>
    <row r="2" spans="1:8" ht="23.25" thickBot="1" x14ac:dyDescent="0.25">
      <c r="A2" s="100" t="s">
        <v>38</v>
      </c>
      <c r="B2" s="101" t="s">
        <v>39</v>
      </c>
      <c r="C2" s="186" t="s">
        <v>70</v>
      </c>
      <c r="D2" s="186"/>
      <c r="E2" s="102">
        <v>2025</v>
      </c>
      <c r="F2" s="130">
        <v>2026</v>
      </c>
      <c r="G2" s="153" t="s">
        <v>157</v>
      </c>
      <c r="H2" s="152">
        <v>2027</v>
      </c>
    </row>
    <row r="3" spans="1:8" x14ac:dyDescent="0.2">
      <c r="A3" s="83"/>
      <c r="B3" s="84">
        <v>4121</v>
      </c>
      <c r="C3" s="187" t="s">
        <v>34</v>
      </c>
      <c r="D3" s="187"/>
      <c r="E3" s="85">
        <v>2455600</v>
      </c>
      <c r="F3" s="131">
        <v>2466700</v>
      </c>
      <c r="G3" s="131">
        <v>2466200</v>
      </c>
      <c r="H3" s="140">
        <f>SUM('příspěvky - nové obce'!E18+'členské příspěvky'!E21)</f>
        <v>2421400</v>
      </c>
    </row>
    <row r="4" spans="1:8" x14ac:dyDescent="0.2">
      <c r="A4" s="74"/>
      <c r="B4" s="23">
        <v>4216</v>
      </c>
      <c r="C4" s="26" t="s">
        <v>118</v>
      </c>
      <c r="D4" s="26"/>
      <c r="E4" s="24">
        <v>0</v>
      </c>
      <c r="F4" s="132">
        <v>0</v>
      </c>
      <c r="G4" s="132"/>
      <c r="H4" s="136"/>
    </row>
    <row r="5" spans="1:8" x14ac:dyDescent="0.2">
      <c r="A5" s="74"/>
      <c r="B5" s="23">
        <v>4221</v>
      </c>
      <c r="C5" s="182" t="s">
        <v>74</v>
      </c>
      <c r="D5" s="182"/>
      <c r="E5" s="40">
        <v>31598700</v>
      </c>
      <c r="F5" s="133">
        <v>30783900</v>
      </c>
      <c r="G5" s="133">
        <v>30783900</v>
      </c>
      <c r="H5" s="136">
        <f>SUM('příspěvky - nové obce'!I18+'investiční příspěvky'!D19)</f>
        <v>33218500</v>
      </c>
    </row>
    <row r="6" spans="1:8" x14ac:dyDescent="0.2">
      <c r="A6" s="74">
        <v>6310</v>
      </c>
      <c r="B6" s="23">
        <v>2141</v>
      </c>
      <c r="C6" s="182" t="s">
        <v>37</v>
      </c>
      <c r="D6" s="182"/>
      <c r="E6" s="24">
        <v>2000000</v>
      </c>
      <c r="F6" s="132">
        <v>2500000</v>
      </c>
      <c r="G6" s="132">
        <v>4500000</v>
      </c>
      <c r="H6" s="136">
        <v>4500000</v>
      </c>
    </row>
    <row r="7" spans="1:8" x14ac:dyDescent="0.2">
      <c r="A7" s="74">
        <v>6310</v>
      </c>
      <c r="B7" s="23">
        <v>2142</v>
      </c>
      <c r="C7" s="26" t="s">
        <v>94</v>
      </c>
      <c r="D7" s="26"/>
      <c r="E7" s="24">
        <v>0</v>
      </c>
      <c r="F7" s="132">
        <v>0</v>
      </c>
      <c r="G7" s="132">
        <v>1812200</v>
      </c>
      <c r="H7" s="136"/>
    </row>
    <row r="8" spans="1:8" ht="22.5" customHeight="1" x14ac:dyDescent="0.2">
      <c r="A8" s="74">
        <v>6330</v>
      </c>
      <c r="B8" s="23">
        <v>4134</v>
      </c>
      <c r="C8" s="188" t="s">
        <v>67</v>
      </c>
      <c r="D8" s="188"/>
      <c r="E8" s="24">
        <v>42090900</v>
      </c>
      <c r="F8" s="134">
        <v>46730000</v>
      </c>
      <c r="G8" s="134">
        <f>SUM(G44+G45+G46)</f>
        <v>46720000</v>
      </c>
      <c r="H8" s="137">
        <f>SUM(H44+H45+H46)</f>
        <v>5231000</v>
      </c>
    </row>
    <row r="9" spans="1:8" ht="18.75" customHeight="1" x14ac:dyDescent="0.2">
      <c r="A9" s="74">
        <v>2310</v>
      </c>
      <c r="B9" s="23">
        <v>2310</v>
      </c>
      <c r="C9" s="180" t="s">
        <v>156</v>
      </c>
      <c r="D9" s="181"/>
      <c r="E9" s="24"/>
      <c r="F9" s="134">
        <v>50000</v>
      </c>
      <c r="G9" s="134">
        <v>50000</v>
      </c>
      <c r="H9" s="137">
        <v>50000</v>
      </c>
    </row>
    <row r="10" spans="1:8" x14ac:dyDescent="0.2">
      <c r="A10" s="74">
        <v>2310</v>
      </c>
      <c r="B10" s="25">
        <v>2132</v>
      </c>
      <c r="C10" s="182" t="s">
        <v>40</v>
      </c>
      <c r="D10" s="182"/>
      <c r="E10" s="40">
        <v>34400000</v>
      </c>
      <c r="F10" s="132">
        <v>34540000</v>
      </c>
      <c r="G10" s="132">
        <v>34540000</v>
      </c>
      <c r="H10" s="136">
        <v>35036000</v>
      </c>
    </row>
    <row r="11" spans="1:8" x14ac:dyDescent="0.2">
      <c r="A11" s="74">
        <v>2321</v>
      </c>
      <c r="B11" s="25">
        <v>2132</v>
      </c>
      <c r="C11" s="182" t="s">
        <v>41</v>
      </c>
      <c r="D11" s="182"/>
      <c r="E11" s="40">
        <v>38200000</v>
      </c>
      <c r="F11" s="132">
        <v>41394000</v>
      </c>
      <c r="G11" s="132">
        <v>41394000</v>
      </c>
      <c r="H11" s="136">
        <v>42434000</v>
      </c>
    </row>
    <row r="12" spans="1:8" ht="12" thickBot="1" x14ac:dyDescent="0.25">
      <c r="A12" s="75">
        <v>2399</v>
      </c>
      <c r="B12" s="76">
        <v>2139</v>
      </c>
      <c r="C12" s="189" t="s">
        <v>42</v>
      </c>
      <c r="D12" s="189"/>
      <c r="E12" s="78">
        <v>6000</v>
      </c>
      <c r="F12" s="135">
        <v>6000</v>
      </c>
      <c r="G12" s="135">
        <v>6000</v>
      </c>
      <c r="H12" s="138">
        <v>6000</v>
      </c>
    </row>
    <row r="13" spans="1:8" ht="12" thickBot="1" x14ac:dyDescent="0.25">
      <c r="A13" s="79"/>
      <c r="B13" s="80"/>
      <c r="C13" s="190" t="s">
        <v>5</v>
      </c>
      <c r="D13" s="190"/>
      <c r="E13" s="81">
        <f>SUM(E3:E12)</f>
        <v>150751200</v>
      </c>
      <c r="F13" s="82">
        <f>SUM(F3:F12)</f>
        <v>158470600</v>
      </c>
      <c r="G13" s="82">
        <f>SUM(G3:G12)</f>
        <v>162272300</v>
      </c>
      <c r="H13" s="139">
        <f>SUM(H3:H12)</f>
        <v>122896900</v>
      </c>
    </row>
    <row r="14" spans="1:8" x14ac:dyDescent="0.2">
      <c r="A14" s="3"/>
      <c r="B14" s="4"/>
      <c r="C14" s="185"/>
      <c r="D14" s="185"/>
      <c r="F14" s="68"/>
      <c r="G14" s="68"/>
    </row>
    <row r="15" spans="1:8" ht="12.75" thickBot="1" x14ac:dyDescent="0.25">
      <c r="A15" s="184" t="s">
        <v>3</v>
      </c>
      <c r="B15" s="184"/>
      <c r="C15" s="184"/>
      <c r="D15" s="184"/>
      <c r="E15" s="184"/>
      <c r="F15" s="72"/>
      <c r="G15" s="72"/>
      <c r="H15" s="71"/>
    </row>
    <row r="16" spans="1:8" ht="23.25" thickBot="1" x14ac:dyDescent="0.25">
      <c r="A16" s="100" t="s">
        <v>38</v>
      </c>
      <c r="B16" s="101" t="s">
        <v>39</v>
      </c>
      <c r="C16" s="186" t="s">
        <v>70</v>
      </c>
      <c r="D16" s="186"/>
      <c r="E16" s="102">
        <v>2025</v>
      </c>
      <c r="F16" s="103">
        <v>2026</v>
      </c>
      <c r="G16" s="154" t="s">
        <v>157</v>
      </c>
      <c r="H16" s="141">
        <v>2027</v>
      </c>
    </row>
    <row r="17" spans="1:8" x14ac:dyDescent="0.2">
      <c r="A17" s="83">
        <v>2310</v>
      </c>
      <c r="B17" s="86">
        <v>5139</v>
      </c>
      <c r="C17" s="187" t="s">
        <v>43</v>
      </c>
      <c r="D17" s="187"/>
      <c r="E17" s="87">
        <v>4500000</v>
      </c>
      <c r="F17" s="142">
        <v>9000000</v>
      </c>
      <c r="G17" s="142">
        <v>9000000</v>
      </c>
      <c r="H17" s="140">
        <v>9000000</v>
      </c>
    </row>
    <row r="18" spans="1:8" ht="18.75" customHeight="1" x14ac:dyDescent="0.2">
      <c r="A18" s="74">
        <v>2399</v>
      </c>
      <c r="B18" s="27">
        <v>5139</v>
      </c>
      <c r="C18" s="188" t="s">
        <v>69</v>
      </c>
      <c r="D18" s="188"/>
      <c r="E18" s="28">
        <v>550000</v>
      </c>
      <c r="F18" s="132">
        <v>600000</v>
      </c>
      <c r="G18" s="132">
        <v>500000</v>
      </c>
      <c r="H18" s="136">
        <v>600000</v>
      </c>
    </row>
    <row r="19" spans="1:8" x14ac:dyDescent="0.2">
      <c r="A19" s="74">
        <v>2399</v>
      </c>
      <c r="B19" s="27">
        <v>5156</v>
      </c>
      <c r="C19" s="182" t="s">
        <v>44</v>
      </c>
      <c r="D19" s="182"/>
      <c r="E19" s="29">
        <v>70000</v>
      </c>
      <c r="F19" s="132">
        <v>70000</v>
      </c>
      <c r="G19" s="132">
        <v>60000</v>
      </c>
      <c r="H19" s="136">
        <v>70000</v>
      </c>
    </row>
    <row r="20" spans="1:8" x14ac:dyDescent="0.2">
      <c r="A20" s="74">
        <v>2399</v>
      </c>
      <c r="B20" s="27">
        <v>5154</v>
      </c>
      <c r="C20" s="182" t="s">
        <v>45</v>
      </c>
      <c r="D20" s="182"/>
      <c r="E20" s="29">
        <v>20000</v>
      </c>
      <c r="F20" s="132">
        <v>20000</v>
      </c>
      <c r="G20" s="132">
        <v>70000</v>
      </c>
      <c r="H20" s="136">
        <v>70000</v>
      </c>
    </row>
    <row r="21" spans="1:8" x14ac:dyDescent="0.2">
      <c r="A21" s="74">
        <v>2321</v>
      </c>
      <c r="B21" s="27">
        <v>5171</v>
      </c>
      <c r="C21" s="182" t="s">
        <v>46</v>
      </c>
      <c r="D21" s="182"/>
      <c r="E21" s="28">
        <v>4000000</v>
      </c>
      <c r="F21" s="132">
        <v>6000000</v>
      </c>
      <c r="G21" s="132">
        <v>3000000</v>
      </c>
      <c r="H21" s="136">
        <v>6000000</v>
      </c>
    </row>
    <row r="22" spans="1:8" x14ac:dyDescent="0.2">
      <c r="A22" s="74">
        <v>2310</v>
      </c>
      <c r="B22" s="27">
        <v>5171</v>
      </c>
      <c r="C22" s="26" t="s">
        <v>75</v>
      </c>
      <c r="D22" s="26"/>
      <c r="E22" s="28">
        <v>3000000</v>
      </c>
      <c r="F22" s="132">
        <v>1500000</v>
      </c>
      <c r="G22" s="132">
        <v>1000000</v>
      </c>
      <c r="H22" s="136">
        <v>1000000</v>
      </c>
    </row>
    <row r="23" spans="1:8" x14ac:dyDescent="0.2">
      <c r="A23" s="74">
        <v>2399</v>
      </c>
      <c r="B23" s="27">
        <v>5171</v>
      </c>
      <c r="C23" s="182" t="s">
        <v>47</v>
      </c>
      <c r="D23" s="182"/>
      <c r="E23" s="28">
        <v>50000</v>
      </c>
      <c r="F23" s="132">
        <v>50000</v>
      </c>
      <c r="G23" s="132">
        <v>20000</v>
      </c>
      <c r="H23" s="136">
        <v>50000</v>
      </c>
    </row>
    <row r="24" spans="1:8" x14ac:dyDescent="0.2">
      <c r="A24" s="74">
        <v>2399</v>
      </c>
      <c r="B24" s="27">
        <v>5173</v>
      </c>
      <c r="C24" s="182" t="s">
        <v>48</v>
      </c>
      <c r="D24" s="182"/>
      <c r="E24" s="28">
        <v>5000</v>
      </c>
      <c r="F24" s="132">
        <v>5000</v>
      </c>
      <c r="G24" s="132">
        <v>1000</v>
      </c>
      <c r="H24" s="136">
        <v>3000</v>
      </c>
    </row>
    <row r="25" spans="1:8" x14ac:dyDescent="0.2">
      <c r="A25" s="74">
        <v>2399</v>
      </c>
      <c r="B25" s="27">
        <v>5175</v>
      </c>
      <c r="C25" s="182" t="s">
        <v>49</v>
      </c>
      <c r="D25" s="182"/>
      <c r="E25" s="28">
        <v>70000</v>
      </c>
      <c r="F25" s="132">
        <v>80000</v>
      </c>
      <c r="G25" s="132">
        <v>80000</v>
      </c>
      <c r="H25" s="136">
        <v>110000</v>
      </c>
    </row>
    <row r="26" spans="1:8" x14ac:dyDescent="0.2">
      <c r="A26" s="74">
        <v>2399</v>
      </c>
      <c r="B26" s="27">
        <v>5164</v>
      </c>
      <c r="C26" s="182" t="s">
        <v>150</v>
      </c>
      <c r="D26" s="182"/>
      <c r="E26" s="28">
        <v>480000</v>
      </c>
      <c r="F26" s="132">
        <v>500000</v>
      </c>
      <c r="G26" s="132">
        <v>470000</v>
      </c>
      <c r="H26" s="136">
        <v>550000</v>
      </c>
    </row>
    <row r="27" spans="1:8" x14ac:dyDescent="0.2">
      <c r="A27" s="74">
        <v>2399</v>
      </c>
      <c r="B27" s="27">
        <v>5162</v>
      </c>
      <c r="C27" s="182" t="s">
        <v>50</v>
      </c>
      <c r="D27" s="182"/>
      <c r="E27" s="29">
        <v>50000</v>
      </c>
      <c r="F27" s="132">
        <v>50000</v>
      </c>
      <c r="G27" s="132">
        <v>33000</v>
      </c>
      <c r="H27" s="136">
        <v>40000</v>
      </c>
    </row>
    <row r="28" spans="1:8" x14ac:dyDescent="0.2">
      <c r="A28" s="74">
        <v>2399</v>
      </c>
      <c r="B28" s="27">
        <v>5166</v>
      </c>
      <c r="C28" s="182" t="s">
        <v>93</v>
      </c>
      <c r="D28" s="182"/>
      <c r="E28" s="29">
        <v>1500000</v>
      </c>
      <c r="F28" s="132">
        <v>1500000</v>
      </c>
      <c r="G28" s="132">
        <v>1300000</v>
      </c>
      <c r="H28" s="136">
        <v>1500000</v>
      </c>
    </row>
    <row r="29" spans="1:8" ht="22.5" customHeight="1" x14ac:dyDescent="0.2">
      <c r="A29" s="74">
        <v>2399</v>
      </c>
      <c r="B29" s="27">
        <v>5169</v>
      </c>
      <c r="C29" s="188" t="s">
        <v>73</v>
      </c>
      <c r="D29" s="188"/>
      <c r="E29" s="29">
        <v>1000000</v>
      </c>
      <c r="F29" s="132">
        <v>3000000</v>
      </c>
      <c r="G29" s="132">
        <v>2000000</v>
      </c>
      <c r="H29" s="136">
        <v>3000000</v>
      </c>
    </row>
    <row r="30" spans="1:8" x14ac:dyDescent="0.2">
      <c r="A30" s="74">
        <v>6310</v>
      </c>
      <c r="B30" s="27">
        <v>5163</v>
      </c>
      <c r="C30" s="182" t="s">
        <v>53</v>
      </c>
      <c r="D30" s="182"/>
      <c r="E30" s="29">
        <v>80000</v>
      </c>
      <c r="F30" s="132">
        <v>80000</v>
      </c>
      <c r="G30" s="132">
        <v>50000</v>
      </c>
      <c r="H30" s="136">
        <v>60000</v>
      </c>
    </row>
    <row r="31" spans="1:8" x14ac:dyDescent="0.2">
      <c r="A31" s="74">
        <v>6310</v>
      </c>
      <c r="B31" s="27">
        <v>5141</v>
      </c>
      <c r="C31" s="182" t="s">
        <v>51</v>
      </c>
      <c r="D31" s="182"/>
      <c r="E31" s="29">
        <v>0</v>
      </c>
      <c r="F31" s="132">
        <v>0</v>
      </c>
      <c r="G31" s="132"/>
      <c r="H31" s="136"/>
    </row>
    <row r="32" spans="1:8" x14ac:dyDescent="0.2">
      <c r="A32" s="74">
        <v>2399</v>
      </c>
      <c r="B32" s="27">
        <v>5137</v>
      </c>
      <c r="C32" s="182" t="s">
        <v>52</v>
      </c>
      <c r="D32" s="182"/>
      <c r="E32" s="29">
        <v>150000</v>
      </c>
      <c r="F32" s="132">
        <v>150000</v>
      </c>
      <c r="G32" s="132">
        <v>300000</v>
      </c>
      <c r="H32" s="136">
        <v>250000</v>
      </c>
    </row>
    <row r="33" spans="1:8" x14ac:dyDescent="0.2">
      <c r="A33" s="74">
        <v>6399</v>
      </c>
      <c r="B33" s="27">
        <v>5362</v>
      </c>
      <c r="C33" s="182" t="s">
        <v>181</v>
      </c>
      <c r="D33" s="182"/>
      <c r="E33" s="29">
        <v>12050000</v>
      </c>
      <c r="F33" s="132">
        <v>4000000</v>
      </c>
      <c r="G33" s="132">
        <v>4000000</v>
      </c>
      <c r="H33" s="136">
        <v>6000000</v>
      </c>
    </row>
    <row r="34" spans="1:8" x14ac:dyDescent="0.2">
      <c r="A34" s="74">
        <v>2399</v>
      </c>
      <c r="B34" s="27">
        <v>5161</v>
      </c>
      <c r="C34" s="182" t="s">
        <v>54</v>
      </c>
      <c r="D34" s="182"/>
      <c r="E34" s="29">
        <v>10000</v>
      </c>
      <c r="F34" s="132">
        <v>10000</v>
      </c>
      <c r="G34" s="132">
        <v>6000</v>
      </c>
      <c r="H34" s="136">
        <v>10000</v>
      </c>
    </row>
    <row r="35" spans="1:8" x14ac:dyDescent="0.2">
      <c r="A35" s="74">
        <v>2399</v>
      </c>
      <c r="B35" s="27">
        <v>5167</v>
      </c>
      <c r="C35" s="182" t="s">
        <v>55</v>
      </c>
      <c r="D35" s="182"/>
      <c r="E35" s="29">
        <v>20000</v>
      </c>
      <c r="F35" s="132">
        <v>20000</v>
      </c>
      <c r="G35" s="132">
        <v>10000</v>
      </c>
      <c r="H35" s="136">
        <v>20000</v>
      </c>
    </row>
    <row r="36" spans="1:8" x14ac:dyDescent="0.2">
      <c r="A36" s="74">
        <v>2399</v>
      </c>
      <c r="B36" s="27">
        <v>5172</v>
      </c>
      <c r="C36" s="182" t="s">
        <v>56</v>
      </c>
      <c r="D36" s="182"/>
      <c r="E36" s="28">
        <v>30000</v>
      </c>
      <c r="F36" s="132">
        <v>30000</v>
      </c>
      <c r="G36" s="132">
        <v>15000</v>
      </c>
      <c r="H36" s="136">
        <v>30000</v>
      </c>
    </row>
    <row r="37" spans="1:8" x14ac:dyDescent="0.2">
      <c r="A37" s="74">
        <v>2399</v>
      </c>
      <c r="B37" s="27">
        <v>5011</v>
      </c>
      <c r="C37" s="182" t="s">
        <v>57</v>
      </c>
      <c r="D37" s="182"/>
      <c r="E37" s="29">
        <v>3000000</v>
      </c>
      <c r="F37" s="132">
        <v>2800000</v>
      </c>
      <c r="G37" s="132">
        <v>2750000</v>
      </c>
      <c r="H37" s="136">
        <v>3000000</v>
      </c>
    </row>
    <row r="38" spans="1:8" x14ac:dyDescent="0.2">
      <c r="A38" s="74">
        <v>2399</v>
      </c>
      <c r="B38" s="27">
        <v>5021</v>
      </c>
      <c r="C38" s="182" t="s">
        <v>58</v>
      </c>
      <c r="D38" s="182"/>
      <c r="E38" s="28">
        <v>40000</v>
      </c>
      <c r="F38" s="132">
        <v>180000</v>
      </c>
      <c r="G38" s="132">
        <v>50000</v>
      </c>
      <c r="H38" s="136">
        <v>70000</v>
      </c>
    </row>
    <row r="39" spans="1:8" x14ac:dyDescent="0.2">
      <c r="A39" s="74">
        <v>2399</v>
      </c>
      <c r="B39" s="27">
        <v>5023</v>
      </c>
      <c r="C39" s="182" t="s">
        <v>59</v>
      </c>
      <c r="D39" s="182"/>
      <c r="E39" s="29">
        <v>750000</v>
      </c>
      <c r="F39" s="132">
        <v>1199000</v>
      </c>
      <c r="G39" s="132">
        <v>1200000</v>
      </c>
      <c r="H39" s="136">
        <v>1400000</v>
      </c>
    </row>
    <row r="40" spans="1:8" x14ac:dyDescent="0.2">
      <c r="A40" s="74">
        <v>2399</v>
      </c>
      <c r="B40" s="27">
        <v>5031</v>
      </c>
      <c r="C40" s="182" t="s">
        <v>61</v>
      </c>
      <c r="D40" s="182"/>
      <c r="E40" s="29">
        <v>937500</v>
      </c>
      <c r="F40" s="143">
        <v>999800</v>
      </c>
      <c r="G40" s="143">
        <f>SUM((G37+G39)*0.25)</f>
        <v>987500</v>
      </c>
      <c r="H40" s="143">
        <f>SUM((H37+H39)*0.25)</f>
        <v>1100000</v>
      </c>
    </row>
    <row r="41" spans="1:8" x14ac:dyDescent="0.2">
      <c r="A41" s="74">
        <v>2399</v>
      </c>
      <c r="B41" s="27">
        <v>5032</v>
      </c>
      <c r="C41" s="182" t="s">
        <v>62</v>
      </c>
      <c r="D41" s="182"/>
      <c r="E41" s="28">
        <f>SUM((E37+E39)*0.09)</f>
        <v>337500</v>
      </c>
      <c r="F41" s="151">
        <v>360000</v>
      </c>
      <c r="G41" s="151">
        <f>SUM((G37+G39)*0.09)</f>
        <v>355500</v>
      </c>
      <c r="H41" s="151">
        <f>SUM((H37+H39)*0.09)</f>
        <v>396000</v>
      </c>
    </row>
    <row r="42" spans="1:8" x14ac:dyDescent="0.2">
      <c r="A42" s="74">
        <v>2399</v>
      </c>
      <c r="B42" s="27">
        <v>5038</v>
      </c>
      <c r="C42" s="182" t="s">
        <v>60</v>
      </c>
      <c r="D42" s="182"/>
      <c r="E42" s="29">
        <v>16000</v>
      </c>
      <c r="F42" s="132">
        <v>16800</v>
      </c>
      <c r="G42" s="132">
        <f>SUM((G37+G39)*0.0042)</f>
        <v>16590</v>
      </c>
      <c r="H42" s="132">
        <v>18500</v>
      </c>
    </row>
    <row r="43" spans="1:8" x14ac:dyDescent="0.2">
      <c r="A43" s="74">
        <v>2399</v>
      </c>
      <c r="B43" s="27">
        <v>5136</v>
      </c>
      <c r="C43" s="182" t="s">
        <v>63</v>
      </c>
      <c r="D43" s="182"/>
      <c r="E43" s="29">
        <v>5000</v>
      </c>
      <c r="F43" s="132">
        <v>5000</v>
      </c>
      <c r="G43" s="132">
        <v>1000</v>
      </c>
      <c r="H43" s="136">
        <v>3000</v>
      </c>
    </row>
    <row r="44" spans="1:8" x14ac:dyDescent="0.2">
      <c r="A44" s="74">
        <v>6330</v>
      </c>
      <c r="B44" s="27">
        <v>5342</v>
      </c>
      <c r="C44" s="182" t="s">
        <v>64</v>
      </c>
      <c r="D44" s="182"/>
      <c r="E44" s="30">
        <v>75900</v>
      </c>
      <c r="F44" s="132">
        <v>84000</v>
      </c>
      <c r="G44" s="132">
        <v>84000</v>
      </c>
      <c r="H44" s="136">
        <f>SUM(H37*0.03)</f>
        <v>90000</v>
      </c>
    </row>
    <row r="45" spans="1:8" x14ac:dyDescent="0.2">
      <c r="A45" s="74">
        <v>6330</v>
      </c>
      <c r="B45" s="27">
        <v>5349</v>
      </c>
      <c r="C45" s="182" t="s">
        <v>65</v>
      </c>
      <c r="D45" s="182"/>
      <c r="E45" s="30">
        <v>42000000</v>
      </c>
      <c r="F45" s="132">
        <v>46636000</v>
      </c>
      <c r="G45" s="132">
        <v>46636000</v>
      </c>
      <c r="H45" s="136">
        <v>5136000</v>
      </c>
    </row>
    <row r="46" spans="1:8" x14ac:dyDescent="0.2">
      <c r="A46" s="74">
        <v>6330</v>
      </c>
      <c r="B46" s="27">
        <v>5348</v>
      </c>
      <c r="C46" s="182" t="s">
        <v>66</v>
      </c>
      <c r="D46" s="182"/>
      <c r="E46" s="30">
        <v>15000</v>
      </c>
      <c r="F46" s="132">
        <v>10000</v>
      </c>
      <c r="G46" s="132">
        <v>0</v>
      </c>
      <c r="H46" s="136">
        <v>5000</v>
      </c>
    </row>
    <row r="47" spans="1:8" x14ac:dyDescent="0.2">
      <c r="A47" s="74">
        <v>6330</v>
      </c>
      <c r="B47" s="27">
        <v>5345</v>
      </c>
      <c r="C47" s="26" t="s">
        <v>95</v>
      </c>
      <c r="D47" s="26"/>
      <c r="E47" s="30">
        <v>0</v>
      </c>
      <c r="F47" s="132"/>
      <c r="G47" s="132"/>
      <c r="H47" s="136"/>
    </row>
    <row r="48" spans="1:8" x14ac:dyDescent="0.2">
      <c r="A48" s="74">
        <v>2399</v>
      </c>
      <c r="B48" s="27">
        <v>5122</v>
      </c>
      <c r="C48" s="182" t="s">
        <v>68</v>
      </c>
      <c r="D48" s="182"/>
      <c r="E48" s="30">
        <v>150000</v>
      </c>
      <c r="F48" s="132">
        <v>150000</v>
      </c>
      <c r="G48" s="132">
        <v>150000</v>
      </c>
      <c r="H48" s="136">
        <v>200000</v>
      </c>
    </row>
    <row r="49" spans="1:9" x14ac:dyDescent="0.2">
      <c r="A49" s="74">
        <v>2399</v>
      </c>
      <c r="B49" s="27">
        <v>6130</v>
      </c>
      <c r="C49" s="182" t="s">
        <v>77</v>
      </c>
      <c r="D49" s="182"/>
      <c r="E49" s="30">
        <v>300000</v>
      </c>
      <c r="F49" s="132">
        <v>1500000</v>
      </c>
      <c r="G49" s="132">
        <v>0</v>
      </c>
      <c r="H49" s="136">
        <v>1500000</v>
      </c>
      <c r="I49" t="s">
        <v>1</v>
      </c>
    </row>
    <row r="50" spans="1:9" x14ac:dyDescent="0.2">
      <c r="A50" s="74">
        <v>2399</v>
      </c>
      <c r="B50" s="27">
        <v>6122</v>
      </c>
      <c r="C50" s="26" t="s">
        <v>78</v>
      </c>
      <c r="D50" s="26"/>
      <c r="E50" s="30">
        <v>200000</v>
      </c>
      <c r="F50" s="132">
        <v>200000</v>
      </c>
      <c r="G50" s="132">
        <v>450000</v>
      </c>
      <c r="H50" s="136">
        <v>200000</v>
      </c>
    </row>
    <row r="51" spans="1:9" x14ac:dyDescent="0.2">
      <c r="A51" s="74">
        <v>2310</v>
      </c>
      <c r="B51" s="27">
        <v>6121</v>
      </c>
      <c r="C51" s="182" t="s">
        <v>82</v>
      </c>
      <c r="D51" s="182"/>
      <c r="E51" s="37">
        <v>12000000</v>
      </c>
      <c r="F51" s="132">
        <v>20500000</v>
      </c>
      <c r="G51" s="132">
        <v>8000000</v>
      </c>
      <c r="H51" s="136">
        <f>SUM('položky investic'!C15)</f>
        <v>30000000</v>
      </c>
    </row>
    <row r="52" spans="1:9" x14ac:dyDescent="0.2">
      <c r="A52" s="74">
        <v>2321</v>
      </c>
      <c r="B52" s="27">
        <v>6121</v>
      </c>
      <c r="C52" s="182" t="s">
        <v>83</v>
      </c>
      <c r="D52" s="182"/>
      <c r="E52" s="37">
        <v>87000000</v>
      </c>
      <c r="F52" s="132">
        <v>79500000</v>
      </c>
      <c r="G52" s="132">
        <v>3000000</v>
      </c>
      <c r="H52" s="136">
        <f>SUM('položky investic'!C28)</f>
        <v>55000000</v>
      </c>
    </row>
    <row r="53" spans="1:9" x14ac:dyDescent="0.2">
      <c r="A53" s="74">
        <v>2310</v>
      </c>
      <c r="B53" s="27">
        <v>6142</v>
      </c>
      <c r="C53" s="182" t="s">
        <v>84</v>
      </c>
      <c r="D53" s="182"/>
      <c r="E53" s="37">
        <v>300000</v>
      </c>
      <c r="F53" s="132">
        <v>1500000</v>
      </c>
      <c r="G53" s="132">
        <v>1000000</v>
      </c>
      <c r="H53" s="136">
        <v>2000000</v>
      </c>
    </row>
    <row r="54" spans="1:9" ht="12" thickBot="1" x14ac:dyDescent="0.25">
      <c r="A54" s="75">
        <v>2399</v>
      </c>
      <c r="B54" s="88">
        <v>6123</v>
      </c>
      <c r="C54" s="77" t="s">
        <v>96</v>
      </c>
      <c r="D54" s="77"/>
      <c r="E54" s="89">
        <v>0</v>
      </c>
      <c r="F54" s="135">
        <v>0</v>
      </c>
      <c r="G54" s="135"/>
      <c r="H54" s="138"/>
    </row>
    <row r="55" spans="1:9" ht="12" thickBot="1" x14ac:dyDescent="0.25">
      <c r="A55" s="79"/>
      <c r="B55" s="90"/>
      <c r="C55" s="191" t="s">
        <v>6</v>
      </c>
      <c r="D55" s="191"/>
      <c r="E55" s="81">
        <f>SUM(E17:E54)</f>
        <v>174761900</v>
      </c>
      <c r="F55" s="82">
        <f>SUM(F17:F54)</f>
        <v>182305600</v>
      </c>
      <c r="G55" s="82">
        <f>SUM(G17:G54)</f>
        <v>86595590</v>
      </c>
      <c r="H55" s="139">
        <f>SUM(H17:H54)</f>
        <v>128481500</v>
      </c>
    </row>
    <row r="56" spans="1:9" x14ac:dyDescent="0.2">
      <c r="F56" s="68"/>
      <c r="G56" s="68"/>
    </row>
    <row r="57" spans="1:9" ht="12" thickBot="1" x14ac:dyDescent="0.25">
      <c r="A57" s="5" t="s">
        <v>7</v>
      </c>
      <c r="E57" s="6">
        <f>E13-E55</f>
        <v>-24010700</v>
      </c>
      <c r="F57" s="6">
        <f>F13-F55</f>
        <v>-23835000</v>
      </c>
      <c r="G57" s="6">
        <f>G13-G55</f>
        <v>75676710</v>
      </c>
      <c r="H57" s="6">
        <f>H13-H55</f>
        <v>-5584600</v>
      </c>
    </row>
    <row r="58" spans="1:9" ht="12" thickTop="1" x14ac:dyDescent="0.2">
      <c r="F58" s="68"/>
      <c r="G58" s="68"/>
    </row>
    <row r="59" spans="1:9" ht="12" thickBot="1" x14ac:dyDescent="0.25">
      <c r="A59" s="99" t="s">
        <v>4</v>
      </c>
      <c r="B59" s="71"/>
      <c r="C59" s="71"/>
      <c r="D59" s="71"/>
      <c r="E59" s="71"/>
      <c r="F59" s="72"/>
      <c r="G59" s="72"/>
    </row>
    <row r="60" spans="1:9" ht="22.5" customHeight="1" thickBot="1" x14ac:dyDescent="0.25">
      <c r="A60" s="73"/>
      <c r="B60" s="148" t="s">
        <v>1</v>
      </c>
      <c r="C60" s="149" t="s">
        <v>0</v>
      </c>
      <c r="D60" s="149" t="s">
        <v>1</v>
      </c>
      <c r="E60" s="149">
        <v>2024</v>
      </c>
      <c r="F60" s="150">
        <v>2025</v>
      </c>
      <c r="G60" s="154" t="s">
        <v>161</v>
      </c>
      <c r="H60" s="141">
        <v>2027</v>
      </c>
    </row>
    <row r="61" spans="1:9" x14ac:dyDescent="0.2">
      <c r="A61" s="91" t="s">
        <v>115</v>
      </c>
      <c r="B61" s="145"/>
      <c r="C61" s="84">
        <v>8124</v>
      </c>
      <c r="D61" s="146"/>
      <c r="E61" s="146">
        <v>0</v>
      </c>
      <c r="F61" s="142">
        <v>0</v>
      </c>
      <c r="G61" s="142"/>
      <c r="H61" s="147"/>
    </row>
    <row r="62" spans="1:9" ht="12" thickBot="1" x14ac:dyDescent="0.25">
      <c r="A62" s="92" t="s">
        <v>10</v>
      </c>
      <c r="B62" s="93"/>
      <c r="C62" s="94">
        <v>8115</v>
      </c>
      <c r="D62" s="95"/>
      <c r="E62" s="95">
        <v>-24010700</v>
      </c>
      <c r="F62" s="135">
        <v>-23835000</v>
      </c>
      <c r="G62" s="135">
        <v>75676710</v>
      </c>
      <c r="H62" s="136">
        <v>-5584600</v>
      </c>
    </row>
    <row r="63" spans="1:9" ht="12" thickBot="1" x14ac:dyDescent="0.25">
      <c r="A63" s="79"/>
      <c r="B63" s="90"/>
      <c r="C63" s="90"/>
      <c r="D63" s="96">
        <f>SUM(D62)</f>
        <v>0</v>
      </c>
      <c r="E63" s="97">
        <f>SUM(E61:E62)</f>
        <v>-24010700</v>
      </c>
      <c r="F63" s="98">
        <f>SUM(F61:F62)</f>
        <v>-23835000</v>
      </c>
      <c r="G63" s="155">
        <f>SUM(G61:G62)</f>
        <v>75676710</v>
      </c>
      <c r="H63" s="144">
        <f>SUM(H61:H62)</f>
        <v>-5584600</v>
      </c>
    </row>
    <row r="64" spans="1:9" x14ac:dyDescent="0.2">
      <c r="F64" s="68"/>
      <c r="G64" s="68"/>
    </row>
    <row r="65" spans="1:8" ht="12" thickBot="1" x14ac:dyDescent="0.25">
      <c r="A65" s="5" t="s">
        <v>8</v>
      </c>
      <c r="E65" s="6" t="s">
        <v>1</v>
      </c>
      <c r="F65" s="69">
        <f>F63-F67</f>
        <v>-23835000</v>
      </c>
      <c r="G65" s="69">
        <f>G63-G67</f>
        <v>75676710</v>
      </c>
      <c r="H65" s="69">
        <f>H63-H67</f>
        <v>-5584600</v>
      </c>
    </row>
    <row r="66" spans="1:8" ht="12" thickTop="1" x14ac:dyDescent="0.2">
      <c r="A66" s="1"/>
      <c r="F66" s="68"/>
      <c r="G66" s="68"/>
    </row>
    <row r="67" spans="1:8" ht="12" thickBot="1" x14ac:dyDescent="0.25">
      <c r="A67" s="2" t="s">
        <v>9</v>
      </c>
      <c r="E67" s="6" t="s">
        <v>1</v>
      </c>
      <c r="F67" s="69">
        <f>SUM(F57-F63)</f>
        <v>0</v>
      </c>
      <c r="G67" s="69">
        <f>SUM(G57-G63)</f>
        <v>0</v>
      </c>
      <c r="H67" s="69">
        <f>SUM(H57-H63)</f>
        <v>0</v>
      </c>
    </row>
    <row r="68" spans="1:8" ht="13.5" thickTop="1" x14ac:dyDescent="0.2">
      <c r="A68" s="7" t="s">
        <v>72</v>
      </c>
    </row>
    <row r="69" spans="1:8" ht="12" x14ac:dyDescent="0.2">
      <c r="A69" s="31"/>
    </row>
    <row r="70" spans="1:8" ht="12.75" x14ac:dyDescent="0.2">
      <c r="A70" s="7" t="s">
        <v>71</v>
      </c>
    </row>
    <row r="71" spans="1:8" ht="12.75" x14ac:dyDescent="0.2">
      <c r="A71" s="7" t="s">
        <v>11</v>
      </c>
    </row>
    <row r="73" spans="1:8" x14ac:dyDescent="0.2">
      <c r="A73" t="s">
        <v>1</v>
      </c>
      <c r="C73" t="s">
        <v>1</v>
      </c>
      <c r="D73" t="s">
        <v>1</v>
      </c>
    </row>
    <row r="75" spans="1:8" x14ac:dyDescent="0.2">
      <c r="A75" t="s">
        <v>1</v>
      </c>
    </row>
    <row r="81" spans="1:4" x14ac:dyDescent="0.2">
      <c r="A81" t="s">
        <v>116</v>
      </c>
      <c r="D81" s="70" t="s">
        <v>117</v>
      </c>
    </row>
  </sheetData>
  <mergeCells count="49">
    <mergeCell ref="C49:D49"/>
    <mergeCell ref="C55:D55"/>
    <mergeCell ref="C30:D30"/>
    <mergeCell ref="C46:D46"/>
    <mergeCell ref="C48:D48"/>
    <mergeCell ref="C51:D51"/>
    <mergeCell ref="C52:D52"/>
    <mergeCell ref="C45:D45"/>
    <mergeCell ref="C36:D36"/>
    <mergeCell ref="C37:D37"/>
    <mergeCell ref="C38:D38"/>
    <mergeCell ref="C39:D39"/>
    <mergeCell ref="C40:D40"/>
    <mergeCell ref="C41:D41"/>
    <mergeCell ref="C42:D42"/>
    <mergeCell ref="C43:D43"/>
    <mergeCell ref="C24:D24"/>
    <mergeCell ref="C44:D44"/>
    <mergeCell ref="C35:D35"/>
    <mergeCell ref="C25:D25"/>
    <mergeCell ref="C26:D26"/>
    <mergeCell ref="C27:D27"/>
    <mergeCell ref="C28:D28"/>
    <mergeCell ref="C29:D29"/>
    <mergeCell ref="C31:D31"/>
    <mergeCell ref="C32:D32"/>
    <mergeCell ref="C33:D33"/>
    <mergeCell ref="C34:D34"/>
    <mergeCell ref="C18:D18"/>
    <mergeCell ref="C19:D19"/>
    <mergeCell ref="C20:D20"/>
    <mergeCell ref="C17:D17"/>
    <mergeCell ref="C23:D23"/>
    <mergeCell ref="C9:D9"/>
    <mergeCell ref="C53:D53"/>
    <mergeCell ref="A1:E1"/>
    <mergeCell ref="A15:E15"/>
    <mergeCell ref="C14:D14"/>
    <mergeCell ref="C2:D2"/>
    <mergeCell ref="C3:D3"/>
    <mergeCell ref="C5:D5"/>
    <mergeCell ref="C6:D6"/>
    <mergeCell ref="C8:D8"/>
    <mergeCell ref="C10:D10"/>
    <mergeCell ref="C11:D11"/>
    <mergeCell ref="C12:D12"/>
    <mergeCell ref="C13:D13"/>
    <mergeCell ref="C16:D16"/>
    <mergeCell ref="C21:D21"/>
  </mergeCells>
  <pageMargins left="0.7" right="0.7" top="0.65625" bottom="0.5625" header="0.11458333333333333" footer="0.3"/>
  <pageSetup paperSize="9" orientation="landscape" r:id="rId1"/>
  <headerFooter>
    <oddHeader>&amp;CSvazek obcí pro vodovody a kanalizace Šlapanicko
Masarykovo nám. 546/9, 66451 Šlapanice
&amp;"Arial,Tučné"&amp;10Rozpočet na rok 2027 - návrh</oddHeader>
    <oddFooter xml:space="preserve">&amp;L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1BC0-2988-4C80-A5E8-06CD917EBC3C}">
  <dimension ref="A1:N32"/>
  <sheetViews>
    <sheetView workbookViewId="0">
      <selection activeCell="J22" sqref="J22"/>
    </sheetView>
  </sheetViews>
  <sheetFormatPr defaultRowHeight="11.25" x14ac:dyDescent="0.2"/>
  <cols>
    <col min="1" max="1" width="17.6640625" customWidth="1"/>
    <col min="2" max="2" width="35.1640625" customWidth="1"/>
    <col min="3" max="3" width="22.6640625" customWidth="1"/>
    <col min="4" max="4" width="12" customWidth="1"/>
    <col min="9" max="9" width="10.1640625" bestFit="1" customWidth="1"/>
    <col min="14" max="14" width="10.1640625" bestFit="1" customWidth="1"/>
  </cols>
  <sheetData>
    <row r="1" spans="1:6" ht="12.75" x14ac:dyDescent="0.2">
      <c r="A1" s="107" t="s">
        <v>143</v>
      </c>
      <c r="B1" s="105"/>
      <c r="C1" s="105"/>
      <c r="D1" s="105"/>
      <c r="E1" s="105"/>
      <c r="F1" s="105"/>
    </row>
    <row r="2" spans="1:6" ht="12.75" x14ac:dyDescent="0.2">
      <c r="A2" s="105"/>
      <c r="B2" s="105"/>
      <c r="C2" s="105"/>
      <c r="D2" s="105"/>
      <c r="E2" s="105"/>
      <c r="F2" s="105"/>
    </row>
    <row r="3" spans="1:6" ht="12.75" x14ac:dyDescent="0.2">
      <c r="A3" s="107" t="s">
        <v>127</v>
      </c>
      <c r="B3" s="105"/>
      <c r="C3" s="105"/>
      <c r="D3" s="105"/>
      <c r="E3" s="105"/>
      <c r="F3" s="105"/>
    </row>
    <row r="4" spans="1:6" ht="12.75" x14ac:dyDescent="0.2">
      <c r="A4" s="168" t="s">
        <v>128</v>
      </c>
      <c r="B4" s="105" t="s">
        <v>1</v>
      </c>
      <c r="C4" s="127">
        <v>0</v>
      </c>
      <c r="D4" s="105" t="s">
        <v>1</v>
      </c>
      <c r="E4" s="105"/>
      <c r="F4" s="105"/>
    </row>
    <row r="5" spans="1:6" ht="12.75" x14ac:dyDescent="0.2">
      <c r="A5" s="105"/>
      <c r="B5" s="105" t="s">
        <v>129</v>
      </c>
      <c r="C5" s="127">
        <v>1000000</v>
      </c>
      <c r="D5" s="105"/>
      <c r="E5" s="105"/>
      <c r="F5" s="105"/>
    </row>
    <row r="6" spans="1:6" ht="12.75" x14ac:dyDescent="0.2">
      <c r="A6" s="105"/>
      <c r="B6" s="107" t="s">
        <v>32</v>
      </c>
      <c r="C6" s="128">
        <f>SUM(C4:C5)</f>
        <v>1000000</v>
      </c>
      <c r="D6" s="105"/>
      <c r="E6" s="105"/>
      <c r="F6" s="105"/>
    </row>
    <row r="7" spans="1:6" ht="12.75" x14ac:dyDescent="0.2">
      <c r="A7" s="105"/>
      <c r="B7" s="105"/>
      <c r="C7" s="127"/>
      <c r="D7" s="105"/>
      <c r="E7" s="105"/>
      <c r="F7" s="105"/>
    </row>
    <row r="8" spans="1:6" ht="12.75" x14ac:dyDescent="0.2">
      <c r="A8" s="168" t="s">
        <v>130</v>
      </c>
      <c r="B8" s="105" t="s">
        <v>131</v>
      </c>
      <c r="C8" s="127">
        <v>7500000</v>
      </c>
      <c r="D8" s="105" t="s">
        <v>132</v>
      </c>
      <c r="E8" s="105"/>
      <c r="F8" s="105"/>
    </row>
    <row r="9" spans="1:6" ht="12.75" x14ac:dyDescent="0.2">
      <c r="A9" s="105"/>
      <c r="B9" s="105" t="s">
        <v>166</v>
      </c>
      <c r="C9" s="127">
        <v>5000000</v>
      </c>
      <c r="D9" s="105" t="s">
        <v>133</v>
      </c>
      <c r="E9" s="105"/>
      <c r="F9" s="105"/>
    </row>
    <row r="10" spans="1:6" ht="12.75" x14ac:dyDescent="0.2">
      <c r="A10" s="105"/>
      <c r="B10" s="105" t="s">
        <v>167</v>
      </c>
      <c r="C10" s="127">
        <v>1000000</v>
      </c>
      <c r="D10" s="105" t="s">
        <v>133</v>
      </c>
      <c r="E10" s="105"/>
      <c r="F10" s="105"/>
    </row>
    <row r="11" spans="1:6" ht="12.75" x14ac:dyDescent="0.2">
      <c r="A11" s="105"/>
      <c r="B11" s="105" t="s">
        <v>134</v>
      </c>
      <c r="C11" s="127">
        <v>6000000</v>
      </c>
      <c r="D11" s="105"/>
      <c r="E11" s="105"/>
      <c r="F11" s="105"/>
    </row>
    <row r="12" spans="1:6" ht="12.75" x14ac:dyDescent="0.2">
      <c r="A12" s="105"/>
      <c r="B12" s="105" t="s">
        <v>168</v>
      </c>
      <c r="C12" s="127">
        <v>2000000</v>
      </c>
      <c r="D12" s="105" t="s">
        <v>133</v>
      </c>
      <c r="E12" s="105"/>
      <c r="F12" s="105"/>
    </row>
    <row r="13" spans="1:6" ht="12.75" x14ac:dyDescent="0.2">
      <c r="A13" s="105"/>
      <c r="B13" s="105" t="s">
        <v>169</v>
      </c>
      <c r="C13" s="127">
        <v>500000</v>
      </c>
      <c r="D13" s="105" t="s">
        <v>133</v>
      </c>
      <c r="E13" s="105"/>
      <c r="F13" s="105"/>
    </row>
    <row r="14" spans="1:6" ht="12.75" x14ac:dyDescent="0.2">
      <c r="A14" s="105"/>
      <c r="B14" s="105" t="s">
        <v>151</v>
      </c>
      <c r="C14" s="129">
        <v>8000000</v>
      </c>
      <c r="D14" s="105" t="s">
        <v>133</v>
      </c>
      <c r="E14" s="105"/>
      <c r="F14" s="105"/>
    </row>
    <row r="15" spans="1:6" ht="12.75" x14ac:dyDescent="0.2">
      <c r="A15" s="105"/>
      <c r="B15" s="107" t="s">
        <v>152</v>
      </c>
      <c r="C15" s="128">
        <f>SUM(C8:C14)</f>
        <v>30000000</v>
      </c>
      <c r="D15" s="105"/>
      <c r="E15" s="105"/>
      <c r="F15" s="105"/>
    </row>
    <row r="16" spans="1:6" ht="12.75" x14ac:dyDescent="0.2">
      <c r="A16" s="107" t="s">
        <v>135</v>
      </c>
      <c r="B16" s="105"/>
      <c r="C16" s="106"/>
      <c r="D16" s="105"/>
      <c r="E16" s="105"/>
      <c r="F16" s="105"/>
    </row>
    <row r="17" spans="1:14" ht="12.75" x14ac:dyDescent="0.2">
      <c r="A17" s="168" t="s">
        <v>136</v>
      </c>
      <c r="B17" s="105" t="s">
        <v>137</v>
      </c>
      <c r="C17" s="106">
        <v>2000000</v>
      </c>
      <c r="D17" s="105" t="s">
        <v>170</v>
      </c>
      <c r="E17" s="105"/>
      <c r="F17" s="105"/>
    </row>
    <row r="18" spans="1:14" ht="12.75" x14ac:dyDescent="0.2">
      <c r="A18" s="105"/>
      <c r="B18" s="105" t="s">
        <v>138</v>
      </c>
      <c r="C18" s="106">
        <v>3000000</v>
      </c>
      <c r="D18" s="105" t="s">
        <v>170</v>
      </c>
      <c r="E18" s="105"/>
      <c r="F18" s="105"/>
    </row>
    <row r="19" spans="1:14" ht="12.75" x14ac:dyDescent="0.2">
      <c r="A19" s="105"/>
      <c r="B19" s="105" t="s">
        <v>129</v>
      </c>
      <c r="C19" s="106">
        <v>1000000</v>
      </c>
      <c r="D19" s="105"/>
      <c r="E19" s="105"/>
      <c r="F19" s="105"/>
    </row>
    <row r="20" spans="1:14" ht="12.75" x14ac:dyDescent="0.2">
      <c r="A20" s="105"/>
      <c r="B20" s="107" t="s">
        <v>152</v>
      </c>
      <c r="C20" s="126">
        <f>SUM(C17:C19)</f>
        <v>6000000</v>
      </c>
      <c r="D20" s="105"/>
      <c r="E20" s="105"/>
      <c r="F20" s="105"/>
    </row>
    <row r="21" spans="1:14" ht="12.75" x14ac:dyDescent="0.2">
      <c r="A21" s="105"/>
      <c r="B21" s="105"/>
      <c r="C21" s="106"/>
      <c r="D21" s="105"/>
      <c r="E21" s="105"/>
      <c r="F21" s="105"/>
    </row>
    <row r="22" spans="1:14" ht="12.75" x14ac:dyDescent="0.2">
      <c r="A22" s="168" t="s">
        <v>139</v>
      </c>
      <c r="B22" s="105" t="s">
        <v>140</v>
      </c>
      <c r="C22" s="106">
        <v>1500000</v>
      </c>
      <c r="D22" s="105" t="s">
        <v>1</v>
      </c>
      <c r="E22" s="105"/>
      <c r="F22" s="105"/>
    </row>
    <row r="23" spans="1:14" ht="12.75" x14ac:dyDescent="0.2">
      <c r="A23" s="105"/>
      <c r="B23" s="105" t="s">
        <v>141</v>
      </c>
      <c r="C23" s="106">
        <v>10000000</v>
      </c>
      <c r="D23" s="105" t="s">
        <v>162</v>
      </c>
      <c r="E23" s="105"/>
      <c r="F23" s="105"/>
    </row>
    <row r="24" spans="1:14" ht="12.75" x14ac:dyDescent="0.2">
      <c r="A24" s="105"/>
      <c r="B24" s="105" t="s">
        <v>163</v>
      </c>
      <c r="C24" s="106">
        <v>8000000</v>
      </c>
      <c r="D24" s="105" t="s">
        <v>133</v>
      </c>
      <c r="E24" s="105"/>
      <c r="F24" s="105"/>
    </row>
    <row r="25" spans="1:14" ht="25.5" x14ac:dyDescent="0.2">
      <c r="A25" s="105"/>
      <c r="B25" s="156" t="s">
        <v>165</v>
      </c>
      <c r="C25" s="106">
        <v>35000000</v>
      </c>
      <c r="D25" s="105" t="s">
        <v>1</v>
      </c>
      <c r="E25" s="105"/>
      <c r="F25" s="105"/>
    </row>
    <row r="26" spans="1:14" ht="12.75" x14ac:dyDescent="0.2">
      <c r="A26" s="105"/>
      <c r="B26" s="105" t="s">
        <v>164</v>
      </c>
      <c r="C26" s="106">
        <v>500000</v>
      </c>
      <c r="D26" s="105" t="s">
        <v>133</v>
      </c>
      <c r="E26" s="105"/>
      <c r="F26" s="105"/>
      <c r="I26" s="157" t="s">
        <v>1</v>
      </c>
      <c r="N26" s="157" t="s">
        <v>1</v>
      </c>
    </row>
    <row r="27" spans="1:14" ht="12.75" x14ac:dyDescent="0.2">
      <c r="A27" s="105"/>
      <c r="B27" s="105" t="s">
        <v>153</v>
      </c>
      <c r="C27" s="106">
        <v>0</v>
      </c>
      <c r="D27" s="105" t="s">
        <v>154</v>
      </c>
      <c r="E27" s="105"/>
      <c r="F27" s="105"/>
    </row>
    <row r="28" spans="1:14" ht="12.75" x14ac:dyDescent="0.2">
      <c r="A28" s="105"/>
      <c r="B28" s="107" t="s">
        <v>32</v>
      </c>
      <c r="C28" s="126">
        <f>SUM(C22:C27)</f>
        <v>55000000</v>
      </c>
      <c r="D28" s="105"/>
      <c r="E28" s="105"/>
      <c r="F28" s="105"/>
    </row>
    <row r="29" spans="1:14" ht="12.75" x14ac:dyDescent="0.2">
      <c r="A29" s="105"/>
      <c r="B29" s="105"/>
      <c r="C29" s="105"/>
      <c r="D29" s="105"/>
      <c r="E29" s="105"/>
      <c r="F29" s="105"/>
    </row>
    <row r="30" spans="1:14" ht="12.75" x14ac:dyDescent="0.2">
      <c r="A30" s="105"/>
      <c r="B30" s="105" t="s">
        <v>171</v>
      </c>
      <c r="C30" s="106">
        <f>SUM(C8+C9+C10+C12+C13+C14+C23+C24+C26)</f>
        <v>42500000</v>
      </c>
      <c r="D30" s="105"/>
      <c r="E30" s="105"/>
      <c r="F30" s="105"/>
    </row>
    <row r="31" spans="1:14" ht="12.75" x14ac:dyDescent="0.2">
      <c r="A31" s="105"/>
      <c r="B31" s="105"/>
      <c r="C31" s="105"/>
      <c r="D31" s="105"/>
      <c r="E31" s="105"/>
      <c r="F31" s="105"/>
    </row>
    <row r="32" spans="1:14" ht="12.75" x14ac:dyDescent="0.2">
      <c r="A32" s="105" t="s">
        <v>142</v>
      </c>
      <c r="B32" s="105"/>
      <c r="C32" s="105"/>
      <c r="D32" s="105"/>
      <c r="E32" s="105"/>
      <c r="F32" s="10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37E69-1E31-4819-84DE-60D44602C47B}">
  <dimension ref="A2:I20"/>
  <sheetViews>
    <sheetView workbookViewId="0">
      <selection activeCell="N26" sqref="N26"/>
    </sheetView>
  </sheetViews>
  <sheetFormatPr defaultRowHeight="11.25" x14ac:dyDescent="0.2"/>
  <cols>
    <col min="1" max="1" width="12" customWidth="1"/>
    <col min="2" max="2" width="12.6640625" customWidth="1"/>
    <col min="3" max="3" width="13.6640625" customWidth="1"/>
    <col min="4" max="4" width="19.1640625" customWidth="1"/>
    <col min="5" max="5" width="20" customWidth="1"/>
    <col min="6" max="6" width="15.83203125" customWidth="1"/>
    <col min="7" max="7" width="19.1640625" customWidth="1"/>
    <col min="8" max="9" width="18.83203125" customWidth="1"/>
  </cols>
  <sheetData>
    <row r="2" spans="1:9" ht="21" thickBot="1" x14ac:dyDescent="0.35">
      <c r="A2" s="169" t="s">
        <v>159</v>
      </c>
    </row>
    <row r="3" spans="1:9" ht="75.75" thickBot="1" x14ac:dyDescent="0.25">
      <c r="A3" s="52" t="s">
        <v>97</v>
      </c>
      <c r="B3" s="53" t="s">
        <v>158</v>
      </c>
      <c r="C3" s="54" t="s">
        <v>98</v>
      </c>
      <c r="D3" s="54" t="s">
        <v>125</v>
      </c>
      <c r="E3" s="118" t="s">
        <v>99</v>
      </c>
      <c r="F3" s="54" t="s">
        <v>100</v>
      </c>
      <c r="G3" s="108" t="s">
        <v>147</v>
      </c>
      <c r="H3" s="114" t="s">
        <v>149</v>
      </c>
      <c r="I3" s="123" t="s">
        <v>148</v>
      </c>
    </row>
    <row r="4" spans="1:9" x14ac:dyDescent="0.2">
      <c r="A4" s="55" t="s">
        <v>101</v>
      </c>
      <c r="B4" s="56">
        <v>1422</v>
      </c>
      <c r="C4" s="57">
        <v>50</v>
      </c>
      <c r="D4" s="57">
        <f>SUM(B4*C4)</f>
        <v>71100</v>
      </c>
      <c r="E4" s="119">
        <v>71100</v>
      </c>
      <c r="F4" s="57">
        <v>1000</v>
      </c>
      <c r="G4" s="109">
        <f>SUM(B4*F4)</f>
        <v>1422000</v>
      </c>
      <c r="H4" s="115"/>
      <c r="I4" s="124">
        <f>SUM(G4+H4)</f>
        <v>1422000</v>
      </c>
    </row>
    <row r="5" spans="1:9" x14ac:dyDescent="0.2">
      <c r="A5" s="58" t="s">
        <v>102</v>
      </c>
      <c r="B5" s="59">
        <v>1157</v>
      </c>
      <c r="C5" s="60">
        <v>50</v>
      </c>
      <c r="D5" s="60">
        <f t="shared" ref="D5:D17" si="0">SUM(B5*C5)</f>
        <v>57850</v>
      </c>
      <c r="E5" s="120">
        <v>57900</v>
      </c>
      <c r="F5" s="60">
        <v>1000</v>
      </c>
      <c r="G5" s="110">
        <f t="shared" ref="G5:G17" si="1">SUM(B5*F5)</f>
        <v>1157000</v>
      </c>
      <c r="H5" s="116"/>
      <c r="I5" s="124">
        <f t="shared" ref="I5:I17" si="2">SUM(G5+H5)</f>
        <v>1157000</v>
      </c>
    </row>
    <row r="6" spans="1:9" x14ac:dyDescent="0.2">
      <c r="A6" s="58" t="s">
        <v>103</v>
      </c>
      <c r="B6" s="59">
        <v>324</v>
      </c>
      <c r="C6" s="60">
        <v>50</v>
      </c>
      <c r="D6" s="60">
        <f t="shared" si="0"/>
        <v>16200</v>
      </c>
      <c r="E6" s="120">
        <v>16200</v>
      </c>
      <c r="F6" s="60">
        <v>1000</v>
      </c>
      <c r="G6" s="110">
        <f t="shared" si="1"/>
        <v>324000</v>
      </c>
      <c r="H6" s="116"/>
      <c r="I6" s="124">
        <f t="shared" si="2"/>
        <v>324000</v>
      </c>
    </row>
    <row r="7" spans="1:9" x14ac:dyDescent="0.2">
      <c r="A7" s="58" t="s">
        <v>104</v>
      </c>
      <c r="B7" s="59">
        <v>1161</v>
      </c>
      <c r="C7" s="60">
        <v>50</v>
      </c>
      <c r="D7" s="60">
        <f t="shared" si="0"/>
        <v>58050</v>
      </c>
      <c r="E7" s="120">
        <v>58100</v>
      </c>
      <c r="F7" s="60">
        <v>1000</v>
      </c>
      <c r="G7" s="110">
        <f t="shared" si="1"/>
        <v>1161000</v>
      </c>
      <c r="H7" s="116"/>
      <c r="I7" s="124">
        <f t="shared" si="2"/>
        <v>1161000</v>
      </c>
    </row>
    <row r="8" spans="1:9" x14ac:dyDescent="0.2">
      <c r="A8" s="58" t="s">
        <v>105</v>
      </c>
      <c r="B8" s="59">
        <v>393</v>
      </c>
      <c r="C8" s="60">
        <v>50</v>
      </c>
      <c r="D8" s="60">
        <f t="shared" si="0"/>
        <v>19650</v>
      </c>
      <c r="E8" s="120">
        <v>19700</v>
      </c>
      <c r="F8" s="60">
        <v>1000</v>
      </c>
      <c r="G8" s="110">
        <f t="shared" si="1"/>
        <v>393000</v>
      </c>
      <c r="H8" s="116"/>
      <c r="I8" s="124">
        <f t="shared" si="2"/>
        <v>393000</v>
      </c>
    </row>
    <row r="9" spans="1:9" x14ac:dyDescent="0.2">
      <c r="A9" s="58" t="s">
        <v>106</v>
      </c>
      <c r="B9" s="59">
        <v>381</v>
      </c>
      <c r="C9" s="60">
        <v>50</v>
      </c>
      <c r="D9" s="60">
        <f t="shared" si="0"/>
        <v>19050</v>
      </c>
      <c r="E9" s="120">
        <v>19100</v>
      </c>
      <c r="F9" s="60">
        <v>1000</v>
      </c>
      <c r="G9" s="110">
        <f t="shared" si="1"/>
        <v>381000</v>
      </c>
      <c r="H9" s="116"/>
      <c r="I9" s="124">
        <f t="shared" si="2"/>
        <v>381000</v>
      </c>
    </row>
    <row r="10" spans="1:9" x14ac:dyDescent="0.2">
      <c r="A10" s="58" t="s">
        <v>107</v>
      </c>
      <c r="B10" s="59">
        <v>4113</v>
      </c>
      <c r="C10" s="60">
        <v>50</v>
      </c>
      <c r="D10" s="60">
        <f t="shared" si="0"/>
        <v>205650</v>
      </c>
      <c r="E10" s="120">
        <v>205700</v>
      </c>
      <c r="F10" s="60">
        <v>1000</v>
      </c>
      <c r="G10" s="110">
        <f t="shared" si="1"/>
        <v>4113000</v>
      </c>
      <c r="H10" s="116"/>
      <c r="I10" s="124">
        <f t="shared" si="2"/>
        <v>4113000</v>
      </c>
    </row>
    <row r="11" spans="1:9" x14ac:dyDescent="0.2">
      <c r="A11" s="58" t="s">
        <v>108</v>
      </c>
      <c r="B11" s="59">
        <v>1595</v>
      </c>
      <c r="C11" s="60">
        <v>50</v>
      </c>
      <c r="D11" s="60">
        <f t="shared" si="0"/>
        <v>79750</v>
      </c>
      <c r="E11" s="120">
        <v>79800</v>
      </c>
      <c r="F11" s="60">
        <v>1000</v>
      </c>
      <c r="G11" s="110">
        <f t="shared" si="1"/>
        <v>1595000</v>
      </c>
      <c r="H11" s="116"/>
      <c r="I11" s="124">
        <f t="shared" si="2"/>
        <v>1595000</v>
      </c>
    </row>
    <row r="12" spans="1:9" x14ac:dyDescent="0.2">
      <c r="A12" s="58" t="s">
        <v>109</v>
      </c>
      <c r="B12" s="59">
        <v>1106</v>
      </c>
      <c r="C12" s="60">
        <v>50</v>
      </c>
      <c r="D12" s="60">
        <f t="shared" si="0"/>
        <v>55300</v>
      </c>
      <c r="E12" s="120">
        <v>55300</v>
      </c>
      <c r="F12" s="60">
        <v>1000</v>
      </c>
      <c r="G12" s="110">
        <f t="shared" si="1"/>
        <v>1106000</v>
      </c>
      <c r="H12" s="116"/>
      <c r="I12" s="124">
        <f t="shared" si="2"/>
        <v>1106000</v>
      </c>
    </row>
    <row r="13" spans="1:9" x14ac:dyDescent="0.2">
      <c r="A13" s="58" t="s">
        <v>110</v>
      </c>
      <c r="B13" s="59">
        <v>2515</v>
      </c>
      <c r="C13" s="60">
        <v>50</v>
      </c>
      <c r="D13" s="60">
        <f t="shared" si="0"/>
        <v>125750</v>
      </c>
      <c r="E13" s="120">
        <v>125800</v>
      </c>
      <c r="F13" s="60">
        <v>1000</v>
      </c>
      <c r="G13" s="110">
        <f t="shared" si="1"/>
        <v>2515000</v>
      </c>
      <c r="H13" s="116"/>
      <c r="I13" s="124">
        <f t="shared" si="2"/>
        <v>2515000</v>
      </c>
    </row>
    <row r="14" spans="1:9" x14ac:dyDescent="0.2">
      <c r="A14" s="58" t="s">
        <v>111</v>
      </c>
      <c r="B14" s="59">
        <v>1642</v>
      </c>
      <c r="C14" s="60">
        <v>50</v>
      </c>
      <c r="D14" s="60">
        <f t="shared" si="0"/>
        <v>82100</v>
      </c>
      <c r="E14" s="120">
        <v>82100</v>
      </c>
      <c r="F14" s="60">
        <v>1000</v>
      </c>
      <c r="G14" s="110">
        <f t="shared" si="1"/>
        <v>1642000</v>
      </c>
      <c r="H14" s="116"/>
      <c r="I14" s="124">
        <f t="shared" si="2"/>
        <v>1642000</v>
      </c>
    </row>
    <row r="15" spans="1:9" x14ac:dyDescent="0.2">
      <c r="A15" s="58" t="s">
        <v>112</v>
      </c>
      <c r="B15" s="59">
        <v>1299</v>
      </c>
      <c r="C15" s="60">
        <v>50</v>
      </c>
      <c r="D15" s="60">
        <f t="shared" si="0"/>
        <v>64950</v>
      </c>
      <c r="E15" s="120">
        <v>65000</v>
      </c>
      <c r="F15" s="60">
        <v>1000</v>
      </c>
      <c r="G15" s="110">
        <f t="shared" si="1"/>
        <v>1299000</v>
      </c>
      <c r="H15" s="110">
        <v>0</v>
      </c>
      <c r="I15" s="124">
        <f t="shared" si="2"/>
        <v>1299000</v>
      </c>
    </row>
    <row r="16" spans="1:9" x14ac:dyDescent="0.2">
      <c r="A16" s="58" t="s">
        <v>113</v>
      </c>
      <c r="B16" s="59">
        <v>3422</v>
      </c>
      <c r="C16" s="60">
        <v>50</v>
      </c>
      <c r="D16" s="60">
        <f t="shared" si="0"/>
        <v>171100</v>
      </c>
      <c r="E16" s="120">
        <v>171100</v>
      </c>
      <c r="F16" s="60">
        <v>1000</v>
      </c>
      <c r="G16" s="110">
        <f t="shared" si="1"/>
        <v>3422000</v>
      </c>
      <c r="H16" s="116"/>
      <c r="I16" s="124">
        <f t="shared" si="2"/>
        <v>3422000</v>
      </c>
    </row>
    <row r="17" spans="1:9" ht="12" thickBot="1" x14ac:dyDescent="0.25">
      <c r="A17" s="61" t="s">
        <v>114</v>
      </c>
      <c r="B17" s="62">
        <v>961</v>
      </c>
      <c r="C17" s="63">
        <v>50</v>
      </c>
      <c r="D17" s="63">
        <f t="shared" si="0"/>
        <v>48050</v>
      </c>
      <c r="E17" s="121">
        <v>48100</v>
      </c>
      <c r="F17" s="63">
        <v>1000</v>
      </c>
      <c r="G17" s="111">
        <f t="shared" si="1"/>
        <v>961000</v>
      </c>
      <c r="H17" s="117"/>
      <c r="I17" s="124">
        <f t="shared" si="2"/>
        <v>961000</v>
      </c>
    </row>
    <row r="18" spans="1:9" ht="15.75" thickBot="1" x14ac:dyDescent="0.3">
      <c r="A18" s="64" t="s">
        <v>32</v>
      </c>
      <c r="B18" s="65"/>
      <c r="C18" s="66"/>
      <c r="D18" s="67">
        <f>SUM(D4:D17)</f>
        <v>1074550</v>
      </c>
      <c r="E18" s="122">
        <f>SUM(E4:E17)</f>
        <v>1075000</v>
      </c>
      <c r="F18" s="112"/>
      <c r="G18" s="113">
        <f>SUM(G4:G17)</f>
        <v>21491000</v>
      </c>
      <c r="H18" s="113">
        <f t="shared" ref="H18:I18" si="3">SUM(H4:H17)</f>
        <v>0</v>
      </c>
      <c r="I18" s="125">
        <f t="shared" si="3"/>
        <v>21491000</v>
      </c>
    </row>
    <row r="20" spans="1:9" ht="32.25" customHeight="1" x14ac:dyDescent="0.2">
      <c r="A20" s="192" t="s">
        <v>144</v>
      </c>
      <c r="B20" s="192"/>
      <c r="C20" s="192"/>
      <c r="D20" s="192"/>
      <c r="E20" s="192"/>
      <c r="F20" s="192"/>
      <c r="G20" s="192"/>
    </row>
  </sheetData>
  <mergeCells count="1">
    <mergeCell ref="A20:G20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4A428-2DA5-4789-9639-B322A9B04CF3}">
  <dimension ref="A1:G17"/>
  <sheetViews>
    <sheetView workbookViewId="0">
      <selection activeCell="M12" sqref="M12"/>
    </sheetView>
  </sheetViews>
  <sheetFormatPr defaultRowHeight="11.25" x14ac:dyDescent="0.2"/>
  <cols>
    <col min="3" max="3" width="18.6640625" customWidth="1"/>
    <col min="4" max="4" width="26.5" bestFit="1" customWidth="1"/>
  </cols>
  <sheetData>
    <row r="1" spans="1:7" ht="18.75" x14ac:dyDescent="0.3">
      <c r="A1" s="9" t="s">
        <v>180</v>
      </c>
      <c r="B1" s="10"/>
      <c r="C1" s="10"/>
      <c r="D1" s="10"/>
      <c r="E1" s="10"/>
    </row>
    <row r="2" spans="1:7" x14ac:dyDescent="0.2">
      <c r="A2" s="10"/>
      <c r="B2" s="10"/>
      <c r="C2" s="10"/>
      <c r="D2" s="10"/>
      <c r="E2" s="10"/>
    </row>
    <row r="3" spans="1:7" ht="15.75" x14ac:dyDescent="0.25">
      <c r="A3" s="36" t="s">
        <v>92</v>
      </c>
      <c r="B3" s="36"/>
      <c r="C3" s="36"/>
      <c r="D3" s="50">
        <v>75045326.900000006</v>
      </c>
      <c r="E3" s="10" t="s">
        <v>91</v>
      </c>
      <c r="G3" t="s">
        <v>1</v>
      </c>
    </row>
    <row r="4" spans="1:7" ht="15.75" x14ac:dyDescent="0.25">
      <c r="A4" s="36" t="s">
        <v>81</v>
      </c>
      <c r="B4" s="36"/>
      <c r="C4" s="36"/>
      <c r="D4" s="44">
        <v>1621513.59</v>
      </c>
      <c r="E4" s="10" t="s">
        <v>91</v>
      </c>
    </row>
    <row r="5" spans="1:7" ht="15.75" x14ac:dyDescent="0.25">
      <c r="A5" s="36" t="s">
        <v>87</v>
      </c>
      <c r="B5" s="36"/>
      <c r="C5" s="36"/>
      <c r="D5" s="44">
        <v>24930018.989999998</v>
      </c>
      <c r="E5" s="10" t="s">
        <v>91</v>
      </c>
    </row>
    <row r="6" spans="1:7" x14ac:dyDescent="0.2">
      <c r="A6" s="10"/>
      <c r="B6" s="10"/>
      <c r="C6" s="10"/>
      <c r="D6" s="45"/>
      <c r="E6" s="10"/>
    </row>
    <row r="7" spans="1:7" ht="15.75" x14ac:dyDescent="0.25">
      <c r="A7" s="46" t="s">
        <v>32</v>
      </c>
      <c r="B7" s="10"/>
      <c r="C7" s="10"/>
      <c r="D7" s="47">
        <f>SUM(D3:D5)</f>
        <v>101596859.48</v>
      </c>
      <c r="E7" s="10"/>
    </row>
    <row r="8" spans="1:7" x14ac:dyDescent="0.2">
      <c r="A8" s="10"/>
      <c r="B8" s="10"/>
      <c r="C8" s="10"/>
      <c r="D8" s="48"/>
      <c r="E8" s="10"/>
    </row>
    <row r="9" spans="1:7" x14ac:dyDescent="0.2">
      <c r="A9" s="10"/>
      <c r="B9" s="10"/>
      <c r="C9" s="10"/>
      <c r="D9" s="48"/>
      <c r="E9" s="10"/>
    </row>
    <row r="10" spans="1:7" ht="55.15" customHeight="1" x14ac:dyDescent="0.25">
      <c r="A10" s="193" t="s">
        <v>1</v>
      </c>
      <c r="B10" s="193"/>
      <c r="C10" s="193"/>
      <c r="D10" s="49" t="s">
        <v>1</v>
      </c>
      <c r="E10" s="10"/>
    </row>
    <row r="11" spans="1:7" ht="15.75" x14ac:dyDescent="0.25">
      <c r="A11" s="36" t="s">
        <v>155</v>
      </c>
      <c r="B11" s="36"/>
      <c r="C11" s="36"/>
      <c r="D11" s="50">
        <v>33966397.5</v>
      </c>
      <c r="E11" s="10" t="s">
        <v>91</v>
      </c>
    </row>
    <row r="12" spans="1:7" ht="15.75" x14ac:dyDescent="0.25">
      <c r="A12" s="36" t="s">
        <v>119</v>
      </c>
      <c r="B12" s="36"/>
      <c r="C12" s="36"/>
      <c r="D12" s="50">
        <v>75475284.579999998</v>
      </c>
      <c r="E12" s="10" t="s">
        <v>91</v>
      </c>
    </row>
    <row r="13" spans="1:7" ht="15.75" x14ac:dyDescent="0.25">
      <c r="A13" s="194" t="s">
        <v>80</v>
      </c>
      <c r="B13" s="194"/>
      <c r="C13" s="194"/>
      <c r="D13" s="50">
        <v>84004696.769999996</v>
      </c>
      <c r="E13" s="10" t="s">
        <v>91</v>
      </c>
    </row>
    <row r="14" spans="1:7" ht="15.75" x14ac:dyDescent="0.25">
      <c r="A14" s="36" t="s">
        <v>120</v>
      </c>
      <c r="B14" s="36"/>
      <c r="C14" s="36"/>
      <c r="D14" s="50">
        <v>0</v>
      </c>
      <c r="E14" s="10" t="s">
        <v>91</v>
      </c>
    </row>
    <row r="15" spans="1:7" ht="15.75" x14ac:dyDescent="0.25">
      <c r="A15" s="36" t="s">
        <v>179</v>
      </c>
      <c r="B15" s="36"/>
      <c r="C15" s="36"/>
      <c r="D15" s="50">
        <v>21667274.140000001</v>
      </c>
      <c r="E15" s="10" t="s">
        <v>91</v>
      </c>
    </row>
    <row r="16" spans="1:7" ht="15.75" x14ac:dyDescent="0.25">
      <c r="A16" s="194"/>
      <c r="B16" s="194"/>
      <c r="C16" s="194"/>
      <c r="D16" s="51"/>
      <c r="E16" s="10"/>
    </row>
    <row r="17" spans="1:5" x14ac:dyDescent="0.2">
      <c r="A17" s="10"/>
      <c r="B17" s="10"/>
      <c r="C17" s="10"/>
      <c r="D17" s="10" t="s">
        <v>1</v>
      </c>
      <c r="E17" s="10"/>
    </row>
  </sheetData>
  <mergeCells count="3">
    <mergeCell ref="A10:C10"/>
    <mergeCell ref="A16:C16"/>
    <mergeCell ref="A13:C1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4"/>
  <sheetViews>
    <sheetView workbookViewId="0">
      <selection activeCell="A2" sqref="A2"/>
    </sheetView>
  </sheetViews>
  <sheetFormatPr defaultRowHeight="11.25" x14ac:dyDescent="0.2"/>
  <cols>
    <col min="1" max="1" width="21.33203125" customWidth="1"/>
    <col min="2" max="2" width="16.5" customWidth="1"/>
    <col min="3" max="3" width="14.6640625" customWidth="1"/>
    <col min="4" max="4" width="23.33203125" customWidth="1"/>
    <col min="5" max="5" width="23" customWidth="1"/>
  </cols>
  <sheetData>
    <row r="2" spans="1:7" ht="18.75" x14ac:dyDescent="0.3">
      <c r="A2" s="9" t="s">
        <v>160</v>
      </c>
    </row>
    <row r="3" spans="1:7" ht="13.5" thickBot="1" x14ac:dyDescent="0.25">
      <c r="A3" s="105" t="s">
        <v>126</v>
      </c>
    </row>
    <row r="4" spans="1:7" ht="44.25" customHeight="1" thickBot="1" x14ac:dyDescent="0.25">
      <c r="A4" s="16" t="s">
        <v>12</v>
      </c>
      <c r="B4" s="17" t="s">
        <v>158</v>
      </c>
      <c r="C4" s="17" t="s">
        <v>30</v>
      </c>
      <c r="D4" s="17" t="s">
        <v>31</v>
      </c>
      <c r="E4" s="158" t="s">
        <v>145</v>
      </c>
      <c r="F4" s="8"/>
      <c r="G4" s="8"/>
    </row>
    <row r="5" spans="1:7" ht="15" x14ac:dyDescent="0.25">
      <c r="A5" s="13" t="s">
        <v>15</v>
      </c>
      <c r="B5" s="13">
        <v>1465</v>
      </c>
      <c r="C5" s="14">
        <v>50</v>
      </c>
      <c r="D5" s="14">
        <f>SUM(B5*C5)</f>
        <v>73250</v>
      </c>
      <c r="E5" s="159">
        <v>23300</v>
      </c>
    </row>
    <row r="6" spans="1:7" ht="15" x14ac:dyDescent="0.25">
      <c r="A6" s="12" t="s">
        <v>16</v>
      </c>
      <c r="B6" s="12">
        <v>1243</v>
      </c>
      <c r="C6" s="14">
        <v>50</v>
      </c>
      <c r="D6" s="14">
        <f t="shared" ref="D6:D20" si="0">SUM(B6*C6)</f>
        <v>62150</v>
      </c>
      <c r="E6" s="160">
        <v>62200</v>
      </c>
    </row>
    <row r="7" spans="1:7" ht="15" x14ac:dyDescent="0.25">
      <c r="A7" s="12" t="s">
        <v>17</v>
      </c>
      <c r="B7" s="12">
        <v>987</v>
      </c>
      <c r="C7" s="14">
        <v>50</v>
      </c>
      <c r="D7" s="14">
        <f t="shared" si="0"/>
        <v>49350</v>
      </c>
      <c r="E7" s="160">
        <v>49400</v>
      </c>
    </row>
    <row r="8" spans="1:7" ht="15" x14ac:dyDescent="0.25">
      <c r="A8" s="12" t="s">
        <v>18</v>
      </c>
      <c r="B8" s="12">
        <v>1261</v>
      </c>
      <c r="C8" s="14">
        <v>50</v>
      </c>
      <c r="D8" s="14">
        <f t="shared" si="0"/>
        <v>63050</v>
      </c>
      <c r="E8" s="160">
        <v>63100</v>
      </c>
    </row>
    <row r="9" spans="1:7" ht="15" x14ac:dyDescent="0.25">
      <c r="A9" s="12" t="s">
        <v>19</v>
      </c>
      <c r="B9" s="12">
        <v>679</v>
      </c>
      <c r="C9" s="14">
        <v>50</v>
      </c>
      <c r="D9" s="14">
        <f t="shared" si="0"/>
        <v>33950</v>
      </c>
      <c r="E9" s="160">
        <v>34000</v>
      </c>
    </row>
    <row r="10" spans="1:7" ht="15" x14ac:dyDescent="0.25">
      <c r="A10" s="12" t="s">
        <v>79</v>
      </c>
      <c r="B10" s="12">
        <v>2897</v>
      </c>
      <c r="C10" s="14">
        <v>50</v>
      </c>
      <c r="D10" s="14">
        <f t="shared" si="0"/>
        <v>144850</v>
      </c>
      <c r="E10" s="160">
        <v>144900</v>
      </c>
    </row>
    <row r="11" spans="1:7" ht="15" x14ac:dyDescent="0.25">
      <c r="A11" s="12" t="s">
        <v>20</v>
      </c>
      <c r="B11" s="12">
        <v>1574</v>
      </c>
      <c r="C11" s="14">
        <v>50</v>
      </c>
      <c r="D11" s="14">
        <f t="shared" si="0"/>
        <v>78700</v>
      </c>
      <c r="E11" s="160">
        <v>78700</v>
      </c>
    </row>
    <row r="12" spans="1:7" ht="15" x14ac:dyDescent="0.25">
      <c r="A12" s="12" t="s">
        <v>21</v>
      </c>
      <c r="B12" s="12">
        <v>1413</v>
      </c>
      <c r="C12" s="14">
        <v>50</v>
      </c>
      <c r="D12" s="14">
        <f t="shared" si="0"/>
        <v>70650</v>
      </c>
      <c r="E12" s="160">
        <v>70700</v>
      </c>
    </row>
    <row r="13" spans="1:7" ht="15" x14ac:dyDescent="0.25">
      <c r="A13" s="12" t="s">
        <v>22</v>
      </c>
      <c r="B13" s="12">
        <v>436</v>
      </c>
      <c r="C13" s="14">
        <v>50</v>
      </c>
      <c r="D13" s="14">
        <f t="shared" si="0"/>
        <v>21800</v>
      </c>
      <c r="E13" s="160">
        <v>21800</v>
      </c>
    </row>
    <row r="14" spans="1:7" ht="15" x14ac:dyDescent="0.25">
      <c r="A14" s="12" t="s">
        <v>23</v>
      </c>
      <c r="B14" s="12">
        <v>2424</v>
      </c>
      <c r="C14" s="14">
        <v>50</v>
      </c>
      <c r="D14" s="14">
        <f t="shared" si="0"/>
        <v>121200</v>
      </c>
      <c r="E14" s="160">
        <v>121200</v>
      </c>
    </row>
    <row r="15" spans="1:7" ht="15" x14ac:dyDescent="0.25">
      <c r="A15" s="12" t="s">
        <v>24</v>
      </c>
      <c r="B15" s="12">
        <v>996</v>
      </c>
      <c r="C15" s="14">
        <v>50</v>
      </c>
      <c r="D15" s="14">
        <f t="shared" si="0"/>
        <v>49800</v>
      </c>
      <c r="E15" s="160">
        <v>49800</v>
      </c>
    </row>
    <row r="16" spans="1:7" ht="15" x14ac:dyDescent="0.25">
      <c r="A16" s="12" t="s">
        <v>25</v>
      </c>
      <c r="B16" s="12">
        <v>1094</v>
      </c>
      <c r="C16" s="14">
        <v>50</v>
      </c>
      <c r="D16" s="14">
        <f t="shared" si="0"/>
        <v>54700</v>
      </c>
      <c r="E16" s="160">
        <v>54700</v>
      </c>
    </row>
    <row r="17" spans="1:7" ht="15" x14ac:dyDescent="0.25">
      <c r="A17" s="12" t="s">
        <v>26</v>
      </c>
      <c r="B17" s="12">
        <v>7940</v>
      </c>
      <c r="C17" s="14">
        <v>50</v>
      </c>
      <c r="D17" s="14">
        <f t="shared" si="0"/>
        <v>397000</v>
      </c>
      <c r="E17" s="160">
        <v>397000</v>
      </c>
    </row>
    <row r="18" spans="1:7" ht="15" x14ac:dyDescent="0.25">
      <c r="A18" s="12" t="s">
        <v>27</v>
      </c>
      <c r="B18" s="12">
        <v>1355</v>
      </c>
      <c r="C18" s="14">
        <v>50</v>
      </c>
      <c r="D18" s="14">
        <f t="shared" si="0"/>
        <v>67750</v>
      </c>
      <c r="E18" s="160">
        <v>67800</v>
      </c>
    </row>
    <row r="19" spans="1:7" ht="15" x14ac:dyDescent="0.25">
      <c r="A19" s="12" t="s">
        <v>28</v>
      </c>
      <c r="B19" s="12">
        <v>774</v>
      </c>
      <c r="C19" s="14">
        <v>50</v>
      </c>
      <c r="D19" s="14">
        <f t="shared" si="0"/>
        <v>38700</v>
      </c>
      <c r="E19" s="160">
        <v>38700</v>
      </c>
    </row>
    <row r="20" spans="1:7" ht="15.75" thickBot="1" x14ac:dyDescent="0.3">
      <c r="A20" s="15" t="s">
        <v>29</v>
      </c>
      <c r="B20" s="15">
        <v>1381</v>
      </c>
      <c r="C20" s="14">
        <v>50</v>
      </c>
      <c r="D20" s="14">
        <f t="shared" si="0"/>
        <v>69050</v>
      </c>
      <c r="E20" s="161">
        <v>69100</v>
      </c>
    </row>
    <row r="21" spans="1:7" ht="15" thickBot="1" x14ac:dyDescent="0.25">
      <c r="A21" s="16" t="s">
        <v>32</v>
      </c>
      <c r="B21" s="18">
        <f>SUM(B5:B20)</f>
        <v>27919</v>
      </c>
      <c r="C21" s="18"/>
      <c r="D21" s="19">
        <f>SUM(D5:D20)</f>
        <v>1395950</v>
      </c>
      <c r="E21" s="162">
        <f>SUM(E5:E20)</f>
        <v>1346400</v>
      </c>
    </row>
    <row r="22" spans="1:7" ht="15" x14ac:dyDescent="0.25">
      <c r="A22" s="11"/>
      <c r="B22" s="11"/>
      <c r="C22" s="11"/>
      <c r="D22" s="11"/>
      <c r="E22" s="11"/>
    </row>
    <row r="23" spans="1:7" ht="30.75" customHeight="1" x14ac:dyDescent="0.2">
      <c r="A23" s="192" t="s">
        <v>144</v>
      </c>
      <c r="B23" s="192"/>
      <c r="C23" s="192"/>
      <c r="D23" s="192"/>
      <c r="E23" s="192"/>
      <c r="F23" s="192"/>
      <c r="G23" s="192"/>
    </row>
    <row r="24" spans="1:7" ht="15" x14ac:dyDescent="0.25">
      <c r="A24" s="11"/>
      <c r="B24" s="11"/>
      <c r="C24" s="11"/>
      <c r="D24" s="11"/>
      <c r="E24" s="11"/>
    </row>
    <row r="25" spans="1:7" ht="15" x14ac:dyDescent="0.25">
      <c r="A25" s="11"/>
      <c r="B25" s="11"/>
      <c r="C25" s="11"/>
      <c r="D25" s="11"/>
      <c r="E25" s="11"/>
    </row>
    <row r="26" spans="1:7" ht="15" x14ac:dyDescent="0.25">
      <c r="A26" s="11"/>
      <c r="B26" s="11"/>
      <c r="C26" s="11"/>
      <c r="D26" s="11"/>
      <c r="E26" s="11"/>
    </row>
    <row r="27" spans="1:7" ht="15" x14ac:dyDescent="0.25">
      <c r="A27" s="11"/>
      <c r="B27" s="11"/>
      <c r="C27" s="11"/>
      <c r="D27" s="11"/>
      <c r="E27" s="11"/>
    </row>
    <row r="28" spans="1:7" ht="15" x14ac:dyDescent="0.25">
      <c r="A28" s="11"/>
      <c r="B28" s="11"/>
      <c r="C28" s="11"/>
      <c r="D28" s="11"/>
      <c r="E28" s="11"/>
    </row>
    <row r="29" spans="1:7" ht="15" x14ac:dyDescent="0.25">
      <c r="A29" s="11"/>
      <c r="B29" s="11"/>
      <c r="C29" s="11"/>
      <c r="D29" s="11"/>
      <c r="E29" s="11"/>
    </row>
    <row r="30" spans="1:7" ht="15" x14ac:dyDescent="0.25">
      <c r="A30" s="11"/>
      <c r="B30" s="11"/>
      <c r="C30" s="11"/>
      <c r="D30" s="11"/>
      <c r="E30" s="11"/>
    </row>
    <row r="31" spans="1:7" ht="15" x14ac:dyDescent="0.25">
      <c r="A31" s="11"/>
      <c r="B31" s="11"/>
      <c r="C31" s="11"/>
      <c r="D31" s="11"/>
      <c r="E31" s="11"/>
    </row>
    <row r="32" spans="1:7" ht="15" x14ac:dyDescent="0.25">
      <c r="A32" s="11"/>
      <c r="B32" s="11"/>
      <c r="C32" s="11"/>
      <c r="D32" s="11"/>
      <c r="E32" s="11"/>
    </row>
    <row r="33" spans="1:5" x14ac:dyDescent="0.2">
      <c r="A33" s="10"/>
      <c r="B33" s="10"/>
      <c r="C33" s="10"/>
      <c r="D33" s="10"/>
      <c r="E33" s="10"/>
    </row>
    <row r="34" spans="1:5" x14ac:dyDescent="0.2">
      <c r="A34" s="10"/>
      <c r="B34" s="10"/>
      <c r="C34" s="10"/>
      <c r="D34" s="10"/>
      <c r="E34" s="10"/>
    </row>
  </sheetData>
  <mergeCells count="1">
    <mergeCell ref="A23:G23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7"/>
  <sheetViews>
    <sheetView workbookViewId="0">
      <selection activeCell="H15" sqref="H15"/>
    </sheetView>
  </sheetViews>
  <sheetFormatPr defaultRowHeight="11.25" x14ac:dyDescent="0.2"/>
  <cols>
    <col min="1" max="1" width="23.1640625" customWidth="1"/>
    <col min="2" max="2" width="32.6640625" customWidth="1"/>
    <col min="3" max="3" width="24.1640625" customWidth="1"/>
    <col min="4" max="4" width="21.6640625" customWidth="1"/>
  </cols>
  <sheetData>
    <row r="1" spans="1:4" ht="12.75" x14ac:dyDescent="0.2">
      <c r="A1" s="20" t="s">
        <v>33</v>
      </c>
    </row>
    <row r="2" spans="1:4" ht="19.5" thickBot="1" x14ac:dyDescent="0.35">
      <c r="A2" s="9" t="s">
        <v>172</v>
      </c>
    </row>
    <row r="3" spans="1:4" ht="32.25" thickBot="1" x14ac:dyDescent="0.3">
      <c r="A3" s="32" t="s">
        <v>12</v>
      </c>
      <c r="B3" s="33" t="s">
        <v>13</v>
      </c>
      <c r="C3" s="41" t="s">
        <v>14</v>
      </c>
      <c r="D3" s="163" t="s">
        <v>90</v>
      </c>
    </row>
    <row r="4" spans="1:4" ht="31.5" x14ac:dyDescent="0.25">
      <c r="A4" s="176" t="s">
        <v>86</v>
      </c>
      <c r="B4" s="104" t="s">
        <v>146</v>
      </c>
      <c r="C4" s="175">
        <v>1401029</v>
      </c>
      <c r="D4" s="164">
        <v>1401100</v>
      </c>
    </row>
    <row r="5" spans="1:4" ht="15.75" x14ac:dyDescent="0.25">
      <c r="A5" s="177" t="s">
        <v>86</v>
      </c>
      <c r="B5" s="170" t="s">
        <v>123</v>
      </c>
      <c r="C5" s="171">
        <v>1000000</v>
      </c>
      <c r="D5" s="165">
        <v>1000000</v>
      </c>
    </row>
    <row r="6" spans="1:4" ht="15.75" x14ac:dyDescent="0.25">
      <c r="A6" s="177" t="s">
        <v>86</v>
      </c>
      <c r="B6" s="170" t="s">
        <v>124</v>
      </c>
      <c r="C6" s="171">
        <v>1097718</v>
      </c>
      <c r="D6" s="165">
        <v>1097800</v>
      </c>
    </row>
    <row r="7" spans="1:4" ht="15.75" x14ac:dyDescent="0.25">
      <c r="A7" s="178" t="s">
        <v>16</v>
      </c>
      <c r="B7" s="22" t="s">
        <v>89</v>
      </c>
      <c r="C7" s="172">
        <v>460350</v>
      </c>
      <c r="D7" s="165">
        <v>460400</v>
      </c>
    </row>
    <row r="8" spans="1:4" ht="15.75" x14ac:dyDescent="0.25">
      <c r="A8" s="178" t="s">
        <v>16</v>
      </c>
      <c r="B8" s="22" t="s">
        <v>173</v>
      </c>
      <c r="C8" s="172">
        <v>500000</v>
      </c>
      <c r="D8" s="165">
        <v>500000</v>
      </c>
    </row>
    <row r="9" spans="1:4" ht="15.75" x14ac:dyDescent="0.25">
      <c r="A9" s="178" t="s">
        <v>101</v>
      </c>
      <c r="B9" s="22" t="s">
        <v>178</v>
      </c>
      <c r="C9" s="172">
        <v>1005731</v>
      </c>
      <c r="D9" s="165">
        <v>1005800</v>
      </c>
    </row>
    <row r="10" spans="1:4" ht="15.75" x14ac:dyDescent="0.25">
      <c r="A10" s="178" t="s">
        <v>102</v>
      </c>
      <c r="B10" s="22" t="s">
        <v>176</v>
      </c>
      <c r="C10" s="172">
        <v>677555</v>
      </c>
      <c r="D10" s="165">
        <v>677600</v>
      </c>
    </row>
    <row r="11" spans="1:4" ht="15.75" x14ac:dyDescent="0.25">
      <c r="A11" s="178" t="s">
        <v>24</v>
      </c>
      <c r="B11" s="22" t="s">
        <v>175</v>
      </c>
      <c r="C11" s="172">
        <v>547200</v>
      </c>
      <c r="D11" s="165">
        <v>547200</v>
      </c>
    </row>
    <row r="12" spans="1:4" ht="15.75" x14ac:dyDescent="0.25">
      <c r="A12" s="178" t="s">
        <v>108</v>
      </c>
      <c r="B12" s="22" t="s">
        <v>177</v>
      </c>
      <c r="C12" s="172">
        <v>716906</v>
      </c>
      <c r="D12" s="165">
        <v>717000</v>
      </c>
    </row>
    <row r="13" spans="1:4" ht="15.75" x14ac:dyDescent="0.25">
      <c r="A13" s="178" t="s">
        <v>25</v>
      </c>
      <c r="B13" s="22" t="s">
        <v>88</v>
      </c>
      <c r="C13" s="172">
        <v>1650000</v>
      </c>
      <c r="D13" s="165">
        <v>1650000</v>
      </c>
    </row>
    <row r="14" spans="1:4" ht="15.75" x14ac:dyDescent="0.25">
      <c r="A14" s="178" t="s">
        <v>25</v>
      </c>
      <c r="B14" s="22" t="s">
        <v>76</v>
      </c>
      <c r="C14" s="173">
        <v>0</v>
      </c>
      <c r="D14" s="165" t="s">
        <v>1</v>
      </c>
    </row>
    <row r="15" spans="1:4" ht="15.75" x14ac:dyDescent="0.25">
      <c r="A15" s="178" t="s">
        <v>35</v>
      </c>
      <c r="B15" s="22" t="s">
        <v>122</v>
      </c>
      <c r="C15" s="172">
        <v>0</v>
      </c>
      <c r="D15" s="165">
        <v>0</v>
      </c>
    </row>
    <row r="16" spans="1:4" ht="15.75" x14ac:dyDescent="0.25">
      <c r="A16" s="178" t="s">
        <v>35</v>
      </c>
      <c r="B16" s="22" t="s">
        <v>121</v>
      </c>
      <c r="C16" s="172">
        <v>535531.38</v>
      </c>
      <c r="D16" s="165">
        <v>535600</v>
      </c>
    </row>
    <row r="17" spans="1:4" ht="15.75" x14ac:dyDescent="0.25">
      <c r="A17" s="178" t="s">
        <v>29</v>
      </c>
      <c r="B17" s="22" t="s">
        <v>85</v>
      </c>
      <c r="C17" s="172">
        <v>1274104</v>
      </c>
      <c r="D17" s="165">
        <v>1274200</v>
      </c>
    </row>
    <row r="18" spans="1:4" ht="20.25" customHeight="1" thickBot="1" x14ac:dyDescent="0.3">
      <c r="A18" s="179" t="s">
        <v>29</v>
      </c>
      <c r="B18" s="34" t="s">
        <v>174</v>
      </c>
      <c r="C18" s="174">
        <v>860726</v>
      </c>
      <c r="D18" s="166">
        <v>860800</v>
      </c>
    </row>
    <row r="19" spans="1:4" ht="16.5" thickBot="1" x14ac:dyDescent="0.3">
      <c r="A19" s="35" t="s">
        <v>36</v>
      </c>
      <c r="B19" s="42"/>
      <c r="C19" s="43">
        <f>SUM(C4:C18)</f>
        <v>11726850.380000001</v>
      </c>
      <c r="D19" s="167">
        <f>SUM(D4:D18)</f>
        <v>11727500</v>
      </c>
    </row>
    <row r="20" spans="1:4" ht="12.75" x14ac:dyDescent="0.2">
      <c r="A20" s="20"/>
      <c r="B20" s="20"/>
      <c r="C20" s="21"/>
    </row>
    <row r="21" spans="1:4" ht="12.75" x14ac:dyDescent="0.2">
      <c r="A21" s="20"/>
      <c r="B21" s="38" t="s">
        <v>1</v>
      </c>
      <c r="C21" s="21" t="s">
        <v>1</v>
      </c>
    </row>
    <row r="22" spans="1:4" ht="12.75" x14ac:dyDescent="0.2">
      <c r="A22" s="20"/>
      <c r="B22" s="20"/>
      <c r="C22" s="21" t="s">
        <v>1</v>
      </c>
    </row>
    <row r="23" spans="1:4" ht="12.75" x14ac:dyDescent="0.2">
      <c r="A23" s="20" t="s">
        <v>1</v>
      </c>
      <c r="B23" s="20"/>
      <c r="C23" s="39" t="s">
        <v>1</v>
      </c>
    </row>
    <row r="24" spans="1:4" ht="12.75" x14ac:dyDescent="0.2">
      <c r="A24" s="20" t="s">
        <v>1</v>
      </c>
      <c r="B24" s="20" t="s">
        <v>1</v>
      </c>
      <c r="C24" s="21"/>
    </row>
    <row r="25" spans="1:4" ht="15.75" x14ac:dyDescent="0.25">
      <c r="A25" s="36"/>
      <c r="B25" s="20" t="s">
        <v>1</v>
      </c>
      <c r="C25" s="21"/>
    </row>
    <row r="26" spans="1:4" ht="12.75" x14ac:dyDescent="0.2">
      <c r="A26" s="20"/>
      <c r="B26" s="20" t="s">
        <v>1</v>
      </c>
      <c r="C26" s="20"/>
    </row>
    <row r="27" spans="1:4" ht="12.75" x14ac:dyDescent="0.2">
      <c r="A27" s="20"/>
      <c r="B27" s="20"/>
      <c r="C27" s="20"/>
    </row>
    <row r="28" spans="1:4" ht="12.75" x14ac:dyDescent="0.2">
      <c r="A28" s="20"/>
      <c r="B28" s="20"/>
      <c r="C28" s="20"/>
    </row>
    <row r="29" spans="1:4" ht="12.75" x14ac:dyDescent="0.2">
      <c r="A29" s="20"/>
      <c r="B29" s="20"/>
      <c r="C29" s="20"/>
    </row>
    <row r="30" spans="1:4" ht="12.75" x14ac:dyDescent="0.2">
      <c r="A30" s="20"/>
      <c r="B30" s="20"/>
      <c r="C30" s="20"/>
    </row>
    <row r="31" spans="1:4" ht="12.75" x14ac:dyDescent="0.2">
      <c r="A31" s="20"/>
      <c r="B31" s="20"/>
      <c r="C31" s="20"/>
    </row>
    <row r="32" spans="1:4" ht="12.75" x14ac:dyDescent="0.2">
      <c r="A32" s="20"/>
      <c r="B32" s="20"/>
      <c r="C32" s="20"/>
    </row>
    <row r="33" spans="1:3" ht="12.75" x14ac:dyDescent="0.2">
      <c r="A33" s="20"/>
      <c r="B33" s="20"/>
      <c r="C33" s="20"/>
    </row>
    <row r="34" spans="1:3" ht="12.75" x14ac:dyDescent="0.2">
      <c r="A34" s="20"/>
      <c r="B34" s="20"/>
      <c r="C34" s="20"/>
    </row>
    <row r="35" spans="1:3" ht="12.75" x14ac:dyDescent="0.2">
      <c r="A35" s="20"/>
      <c r="B35" s="20"/>
      <c r="C35" s="20"/>
    </row>
    <row r="36" spans="1:3" ht="12.75" x14ac:dyDescent="0.2">
      <c r="A36" s="20"/>
      <c r="B36" s="20"/>
      <c r="C36" s="20"/>
    </row>
    <row r="37" spans="1:3" ht="12.75" x14ac:dyDescent="0.2">
      <c r="A37" s="20"/>
      <c r="B37" s="20"/>
      <c r="C37" s="20"/>
    </row>
  </sheetData>
  <sortState xmlns:xlrd2="http://schemas.microsoft.com/office/spreadsheetml/2017/richdata2" ref="A4:J18">
    <sortCondition ref="A4:A18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Rozpočet - hlavní činnost</vt:lpstr>
      <vt:lpstr>položky investic</vt:lpstr>
      <vt:lpstr>příspěvky - nové obce</vt:lpstr>
      <vt:lpstr>zůstaky na bank. účtech</vt:lpstr>
      <vt:lpstr>členské příspěvky</vt:lpstr>
      <vt:lpstr>investiční příspěvky</vt:lpstr>
    </vt:vector>
  </TitlesOfParts>
  <Company>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 Kratky</dc:creator>
  <cp:lastModifiedBy>Markéta Staňková</cp:lastModifiedBy>
  <cp:lastPrinted>2025-10-22T09:12:14Z</cp:lastPrinted>
  <dcterms:created xsi:type="dcterms:W3CDTF">2012-10-21T14:04:52Z</dcterms:created>
  <dcterms:modified xsi:type="dcterms:W3CDTF">2026-11-05T06:09:45Z</dcterms:modified>
</cp:coreProperties>
</file>